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filterPrivacy="1"/>
  <xr:revisionPtr revIDLastSave="0" documentId="13_ncr:1_{785308BD-0717-417F-9241-34ACBAC6B6CD}" xr6:coauthVersionLast="47" xr6:coauthVersionMax="47" xr10:uidLastSave="{00000000-0000-0000-0000-000000000000}"/>
  <bookViews>
    <workbookView xWindow="-120" yWindow="-120" windowWidth="19440" windowHeight="15000" xr2:uid="{00000000-000D-0000-FFFF-FFFF00000000}"/>
  </bookViews>
  <sheets>
    <sheet name="Лист1" sheetId="1" r:id="rId1"/>
    <sheet name="Лист2" sheetId="2" r:id="rId2"/>
  </sheets>
  <definedNames>
    <definedName name="_xlnm._FilterDatabase" localSheetId="0" hidden="1">Лист1!$A$1:$M$688</definedName>
    <definedName name="_xlnm.Print_Titles" localSheetId="1">Лист2!$9:$9</definedName>
    <definedName name="_xlnm.Print_Area" localSheetId="0">Лист1!$A$1:$L$701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4" i="1" l="1"/>
  <c r="H215" i="1" s="1"/>
  <c r="E234" i="1" l="1"/>
  <c r="E233" i="1"/>
  <c r="E232" i="1"/>
  <c r="E231" i="1"/>
  <c r="E230" i="1"/>
  <c r="E229" i="1"/>
  <c r="E228" i="1"/>
  <c r="E227" i="1"/>
  <c r="H403" i="1" l="1"/>
  <c r="H436" i="1"/>
  <c r="G142" i="1"/>
  <c r="H142" i="1"/>
  <c r="H77" i="1"/>
  <c r="H648" i="1"/>
  <c r="H321" i="1"/>
  <c r="I484" i="1" l="1"/>
  <c r="H484" i="1"/>
  <c r="G484" i="1"/>
  <c r="G289" i="1" l="1"/>
  <c r="G297" i="1"/>
  <c r="G607" i="1"/>
  <c r="G387" i="1"/>
  <c r="F687" i="1" l="1"/>
  <c r="I687" i="1"/>
  <c r="I686" i="1"/>
  <c r="F686" i="1"/>
  <c r="F685" i="1"/>
  <c r="E658" i="1"/>
  <c r="E657" i="1"/>
  <c r="E656" i="1"/>
  <c r="E655" i="1"/>
  <c r="E654" i="1"/>
  <c r="E653" i="1"/>
  <c r="E652" i="1"/>
  <c r="E651" i="1"/>
  <c r="H207" i="1"/>
  <c r="H167" i="1" l="1"/>
  <c r="G675" i="1" l="1"/>
  <c r="G667" i="1"/>
  <c r="H313" i="1" l="1"/>
  <c r="H175" i="1"/>
  <c r="G77" i="1"/>
  <c r="G79" i="1" l="1"/>
  <c r="G78" i="1"/>
  <c r="H599" i="1"/>
  <c r="H183" i="1" l="1"/>
  <c r="E648" i="1" l="1"/>
  <c r="E650" i="1" l="1"/>
  <c r="E649" i="1"/>
  <c r="E647" i="1"/>
  <c r="E646" i="1"/>
  <c r="E645" i="1"/>
  <c r="E644" i="1"/>
  <c r="E643" i="1"/>
  <c r="H675" i="1"/>
  <c r="H667" i="1"/>
  <c r="H205" i="1" l="1"/>
  <c r="H216" i="1"/>
  <c r="H208" i="1" s="1"/>
  <c r="E208" i="1" s="1"/>
  <c r="G144" i="1"/>
  <c r="G143" i="1"/>
  <c r="I685" i="1" l="1"/>
  <c r="E642" i="1"/>
  <c r="E641" i="1"/>
  <c r="E640" i="1"/>
  <c r="E639" i="1"/>
  <c r="E638" i="1"/>
  <c r="E637" i="1"/>
  <c r="E636" i="1"/>
  <c r="E635" i="1"/>
  <c r="G69" i="1" l="1"/>
  <c r="G134" i="1"/>
  <c r="G70" i="1"/>
  <c r="G71" i="1"/>
  <c r="G136" i="1"/>
  <c r="H134" i="1"/>
  <c r="H69" i="1"/>
  <c r="E484" i="1"/>
  <c r="H70" i="1"/>
  <c r="H71" i="1"/>
  <c r="G135" i="1" l="1"/>
  <c r="G631" i="1" l="1"/>
  <c r="G685" i="1" s="1"/>
  <c r="E633" i="1" l="1"/>
  <c r="E632" i="1"/>
  <c r="E631" i="1"/>
  <c r="E630" i="1"/>
  <c r="E629" i="1"/>
  <c r="E628" i="1"/>
  <c r="E627" i="1"/>
  <c r="E626" i="1"/>
  <c r="E146" i="1"/>
  <c r="E152" i="1"/>
  <c r="E151" i="1"/>
  <c r="E150" i="1"/>
  <c r="E149" i="1"/>
  <c r="E148" i="1"/>
  <c r="E147" i="1"/>
  <c r="E145" i="1"/>
  <c r="E87" i="1"/>
  <c r="E86" i="1"/>
  <c r="E85" i="1"/>
  <c r="E84" i="1"/>
  <c r="E83" i="1"/>
  <c r="E82" i="1"/>
  <c r="E81" i="1"/>
  <c r="E80" i="1"/>
  <c r="H402" i="1" l="1"/>
  <c r="J125" i="1"/>
  <c r="J659" i="1" s="1"/>
  <c r="H435" i="1" l="1"/>
  <c r="H304" i="1"/>
  <c r="G291" i="1" l="1"/>
  <c r="G687" i="1" s="1"/>
  <c r="G290" i="1"/>
  <c r="G686" i="1" s="1"/>
  <c r="H217" i="1"/>
  <c r="H209" i="1" s="1"/>
  <c r="H405" i="1"/>
  <c r="H404" i="1"/>
  <c r="H590" i="1" l="1"/>
  <c r="H182" i="1"/>
  <c r="G76" i="1" l="1"/>
  <c r="H76" i="1"/>
  <c r="H68" i="1" l="1"/>
  <c r="H174" i="1"/>
  <c r="H141" i="1" l="1"/>
  <c r="H353" i="1"/>
  <c r="I353" i="1"/>
  <c r="G353" i="1"/>
  <c r="I659" i="1" l="1"/>
  <c r="I684" i="1"/>
  <c r="E618" i="1"/>
  <c r="E619" i="1"/>
  <c r="E620" i="1"/>
  <c r="E621" i="1"/>
  <c r="E623" i="1"/>
  <c r="E624" i="1"/>
  <c r="E625" i="1"/>
  <c r="E622" i="1"/>
  <c r="J684" i="1" l="1"/>
  <c r="G141" i="1" l="1"/>
  <c r="H369" i="1" l="1"/>
  <c r="G666" i="1"/>
  <c r="E662" i="1" l="1"/>
  <c r="E663" i="1"/>
  <c r="E664" i="1"/>
  <c r="E665" i="1"/>
  <c r="H223" i="1" l="1"/>
  <c r="H214" i="1" s="1"/>
  <c r="H206" i="1" s="1"/>
  <c r="G337" i="1"/>
  <c r="F557" i="1"/>
  <c r="F659" i="1" s="1"/>
  <c r="G606" i="1"/>
  <c r="G288" i="1"/>
  <c r="H166" i="1"/>
  <c r="F684" i="1" l="1"/>
  <c r="H345" i="1"/>
  <c r="H549" i="1"/>
  <c r="H674" i="1"/>
  <c r="H678" i="1" s="1"/>
  <c r="H312" i="1"/>
  <c r="H617" i="1" l="1"/>
  <c r="E226" i="1" l="1"/>
  <c r="H683" i="1" l="1"/>
  <c r="H680" i="1" l="1"/>
  <c r="H202" i="1"/>
  <c r="H129" i="1"/>
  <c r="H64" i="1"/>
  <c r="H60" i="1"/>
  <c r="E11" i="1"/>
  <c r="H47" i="1"/>
  <c r="E578" i="1" l="1"/>
  <c r="E72" i="1"/>
  <c r="E73" i="1"/>
  <c r="E74" i="1"/>
  <c r="E75" i="1"/>
  <c r="E77" i="1"/>
  <c r="E78" i="1"/>
  <c r="E79" i="1"/>
  <c r="E614" i="1"/>
  <c r="F678" i="1"/>
  <c r="G47" i="1" l="1"/>
  <c r="I47" i="1"/>
  <c r="J47" i="1"/>
  <c r="F47" i="1"/>
  <c r="E47" i="1" l="1"/>
  <c r="H136" i="1" l="1"/>
  <c r="G130" i="1"/>
  <c r="G131" i="1"/>
  <c r="G132" i="1"/>
  <c r="G133" i="1"/>
  <c r="G129" i="1"/>
  <c r="G65" i="1"/>
  <c r="G66" i="1"/>
  <c r="G67" i="1"/>
  <c r="G68" i="1"/>
  <c r="G64" i="1"/>
  <c r="G683" i="1" l="1"/>
  <c r="G682" i="1"/>
  <c r="G681" i="1"/>
  <c r="E64" i="1"/>
  <c r="G680" i="1"/>
  <c r="E69" i="1"/>
  <c r="H616" i="1"/>
  <c r="H615" i="1"/>
  <c r="G674" i="1"/>
  <c r="H17" i="1" l="1"/>
  <c r="H16" i="1"/>
  <c r="H552" i="1"/>
  <c r="E552" i="1" s="1"/>
  <c r="H551" i="1"/>
  <c r="H550" i="1"/>
  <c r="H26" i="1"/>
  <c r="H25" i="1"/>
  <c r="E25" i="1" s="1"/>
  <c r="H24" i="1"/>
  <c r="H687" i="1" l="1"/>
  <c r="H685" i="1"/>
  <c r="H686" i="1"/>
  <c r="H27" i="1"/>
  <c r="E76" i="1" l="1"/>
  <c r="E68" i="1"/>
  <c r="G386" i="1" l="1"/>
  <c r="G296" i="1"/>
  <c r="G659" i="1" l="1"/>
  <c r="M662" i="1"/>
  <c r="G684" i="1"/>
  <c r="G688" i="1" s="1"/>
  <c r="H598" i="1"/>
  <c r="H684" i="1" s="1"/>
  <c r="H681" i="1"/>
  <c r="H682" i="1"/>
  <c r="H66" i="1"/>
  <c r="E66" i="1" s="1"/>
  <c r="H67" i="1"/>
  <c r="E67" i="1" s="1"/>
  <c r="E70" i="1"/>
  <c r="E71" i="1"/>
  <c r="H65" i="1"/>
  <c r="E120" i="1"/>
  <c r="E119" i="1"/>
  <c r="E118" i="1"/>
  <c r="E117" i="1"/>
  <c r="E116" i="1"/>
  <c r="E115" i="1"/>
  <c r="E114" i="1"/>
  <c r="E113" i="1"/>
  <c r="H688" i="1" l="1"/>
  <c r="M661" i="1"/>
  <c r="E65" i="1"/>
  <c r="H203" i="1"/>
  <c r="H204" i="1"/>
  <c r="H133" i="1"/>
  <c r="H132" i="1"/>
  <c r="E32" i="1"/>
  <c r="E21" i="1"/>
  <c r="J687" i="1" l="1"/>
  <c r="J686" i="1"/>
  <c r="E686" i="1" s="1"/>
  <c r="J685" i="1"/>
  <c r="I683" i="1"/>
  <c r="J683" i="1"/>
  <c r="I682" i="1"/>
  <c r="J682" i="1"/>
  <c r="I680" i="1"/>
  <c r="J680" i="1"/>
  <c r="I681" i="1"/>
  <c r="J681" i="1"/>
  <c r="F682" i="1"/>
  <c r="F681" i="1"/>
  <c r="F683" i="1"/>
  <c r="E684" i="1"/>
  <c r="F680" i="1"/>
  <c r="G678" i="1"/>
  <c r="I678" i="1"/>
  <c r="J678" i="1"/>
  <c r="E666" i="1"/>
  <c r="E667" i="1"/>
  <c r="E668" i="1"/>
  <c r="E669" i="1"/>
  <c r="E670" i="1"/>
  <c r="E671" i="1"/>
  <c r="E672" i="1"/>
  <c r="E673" i="1"/>
  <c r="E674" i="1"/>
  <c r="E675" i="1"/>
  <c r="E676" i="1"/>
  <c r="E677" i="1"/>
  <c r="E88" i="1"/>
  <c r="E89" i="1"/>
  <c r="E90" i="1"/>
  <c r="E91" i="1"/>
  <c r="E92" i="1"/>
  <c r="E93" i="1"/>
  <c r="E94" i="1"/>
  <c r="E95" i="1"/>
  <c r="E96" i="1"/>
  <c r="E97" i="1"/>
  <c r="E98" i="1"/>
  <c r="E99" i="1"/>
  <c r="E100" i="1"/>
  <c r="E101" i="1"/>
  <c r="E102" i="1"/>
  <c r="E103" i="1"/>
  <c r="E105" i="1"/>
  <c r="E106" i="1"/>
  <c r="E107" i="1"/>
  <c r="E108" i="1"/>
  <c r="E109" i="1"/>
  <c r="E110" i="1"/>
  <c r="E111" i="1"/>
  <c r="E112" i="1"/>
  <c r="E121" i="1"/>
  <c r="E122" i="1"/>
  <c r="E123" i="1"/>
  <c r="E124" i="1"/>
  <c r="E125" i="1"/>
  <c r="E126" i="1"/>
  <c r="E127" i="1"/>
  <c r="E128" i="1"/>
  <c r="E136" i="1"/>
  <c r="E137" i="1"/>
  <c r="E138" i="1"/>
  <c r="E139" i="1"/>
  <c r="E140" i="1"/>
  <c r="E141" i="1"/>
  <c r="E142" i="1"/>
  <c r="E143" i="1"/>
  <c r="E144" i="1"/>
  <c r="E153" i="1"/>
  <c r="E154" i="1"/>
  <c r="E155" i="1"/>
  <c r="E156" i="1"/>
  <c r="E157" i="1"/>
  <c r="E158" i="1"/>
  <c r="E159" i="1"/>
  <c r="E160"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9" i="1"/>
  <c r="E210" i="1"/>
  <c r="E211" i="1"/>
  <c r="E212" i="1"/>
  <c r="E213" i="1"/>
  <c r="E214" i="1"/>
  <c r="E215" i="1"/>
  <c r="E216" i="1"/>
  <c r="E217" i="1"/>
  <c r="E219" i="1"/>
  <c r="E220" i="1"/>
  <c r="E221" i="1"/>
  <c r="E222" i="1"/>
  <c r="E223" i="1"/>
  <c r="E224" i="1"/>
  <c r="E225"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5" i="1"/>
  <c r="E486"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7" i="1"/>
  <c r="E538" i="1"/>
  <c r="E539" i="1"/>
  <c r="E540" i="1"/>
  <c r="E541" i="1"/>
  <c r="E542" i="1"/>
  <c r="E543" i="1"/>
  <c r="E544" i="1"/>
  <c r="E545" i="1"/>
  <c r="E546" i="1"/>
  <c r="E547" i="1"/>
  <c r="E548" i="1"/>
  <c r="E549" i="1"/>
  <c r="E550" i="1"/>
  <c r="E551"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9" i="1"/>
  <c r="E580" i="1"/>
  <c r="E581" i="1"/>
  <c r="E582" i="1"/>
  <c r="E583" i="1"/>
  <c r="E584"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5" i="1"/>
  <c r="E616" i="1"/>
  <c r="E617" i="1"/>
  <c r="E53" i="1"/>
  <c r="E54" i="1"/>
  <c r="E55" i="1"/>
  <c r="E56" i="1"/>
  <c r="E57" i="1"/>
  <c r="E58" i="1"/>
  <c r="E59" i="1"/>
  <c r="E52" i="1"/>
  <c r="E33" i="1"/>
  <c r="E34" i="1"/>
  <c r="E35" i="1"/>
  <c r="E36" i="1"/>
  <c r="E37" i="1"/>
  <c r="E38" i="1"/>
  <c r="E39" i="1"/>
  <c r="E40" i="1"/>
  <c r="E41" i="1"/>
  <c r="E42" i="1"/>
  <c r="E43" i="1"/>
  <c r="E44" i="1"/>
  <c r="E45" i="1"/>
  <c r="E46" i="1"/>
  <c r="E31" i="1"/>
  <c r="G27" i="1"/>
  <c r="I27" i="1"/>
  <c r="J27" i="1"/>
  <c r="F27" i="1"/>
  <c r="E12" i="1"/>
  <c r="E13" i="1"/>
  <c r="E14" i="1"/>
  <c r="E15" i="1"/>
  <c r="E16" i="1"/>
  <c r="E17" i="1"/>
  <c r="E18" i="1"/>
  <c r="E19" i="1"/>
  <c r="E20" i="1"/>
  <c r="E22" i="1"/>
  <c r="E23" i="1"/>
  <c r="E24" i="1"/>
  <c r="E26" i="1"/>
  <c r="E685" i="1" l="1"/>
  <c r="I688" i="1"/>
  <c r="J688" i="1"/>
  <c r="E680" i="1"/>
  <c r="E678" i="1"/>
  <c r="E27" i="1"/>
  <c r="E681" i="1"/>
  <c r="E682" i="1"/>
  <c r="F688" i="1"/>
  <c r="E687" i="1"/>
  <c r="E683" i="1"/>
  <c r="E129" i="1"/>
  <c r="H130" i="1"/>
  <c r="H131" i="1"/>
  <c r="E131" i="1" s="1"/>
  <c r="E132" i="1"/>
  <c r="E133" i="1"/>
  <c r="E134" i="1"/>
  <c r="H135" i="1"/>
  <c r="H659" i="1" l="1"/>
  <c r="E659" i="1" s="1"/>
  <c r="E688" i="1"/>
  <c r="E135" i="1"/>
  <c r="E130" i="1"/>
  <c r="M669" i="1"/>
  <c r="C602" i="1"/>
  <c r="C586" i="1"/>
  <c r="C569" i="1"/>
  <c r="C610" i="1"/>
  <c r="C561" i="1"/>
  <c r="C553" i="1"/>
  <c r="C545" i="1"/>
  <c r="C537" i="1"/>
  <c r="C528" i="1"/>
  <c r="C520" i="1"/>
  <c r="C512" i="1"/>
  <c r="C504" i="1"/>
  <c r="C496" i="1"/>
  <c r="C488" i="1"/>
  <c r="C479" i="1"/>
  <c r="C471" i="1"/>
  <c r="C463" i="1"/>
  <c r="C455" i="1"/>
  <c r="C447" i="1"/>
  <c r="C439" i="1"/>
  <c r="C431" i="1"/>
  <c r="C422" i="1"/>
  <c r="C414" i="1"/>
  <c r="C406" i="1"/>
  <c r="C398" i="1"/>
  <c r="C390" i="1"/>
  <c r="C382" i="1"/>
  <c r="C374" i="1"/>
  <c r="C365" i="1"/>
  <c r="C357" i="1"/>
  <c r="C594" i="1"/>
  <c r="C577" i="1"/>
  <c r="C276" i="1"/>
  <c r="C210" i="1"/>
  <c r="C325" i="1"/>
  <c r="C349" i="1"/>
  <c r="C341" i="1"/>
  <c r="C333" i="1"/>
  <c r="C316" i="1"/>
  <c r="C308" i="1"/>
  <c r="C300" i="1"/>
  <c r="C292" i="1"/>
  <c r="C284" i="1"/>
  <c r="F60" i="1"/>
  <c r="G60" i="1"/>
  <c r="I60" i="1"/>
  <c r="J60" i="1"/>
  <c r="M660" i="1" l="1"/>
  <c r="E6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Автор</author>
  </authors>
  <commentList>
    <comment ref="B39" authorId="0" shapeId="0" xr:uid="{00000000-0006-0000-0000-000001000000}">
      <text>
        <r>
          <rPr>
            <b/>
            <sz val="16"/>
            <color indexed="81"/>
            <rFont val="Tahoma"/>
            <family val="2"/>
            <charset val="204"/>
          </rPr>
          <t>Автор:</t>
        </r>
        <r>
          <rPr>
            <sz val="16"/>
            <color indexed="81"/>
            <rFont val="Tahoma"/>
            <family val="2"/>
            <charset val="204"/>
          </rPr>
          <t xml:space="preserve">
011.50.10500.31</t>
        </r>
      </text>
    </comment>
    <comment ref="B52" authorId="0" shapeId="0" xr:uid="{00000000-0006-0000-0000-000002000000}">
      <text>
        <r>
          <rPr>
            <b/>
            <sz val="16"/>
            <color indexed="81"/>
            <rFont val="Tahoma"/>
            <family val="2"/>
            <charset val="204"/>
          </rPr>
          <t>Автор:</t>
        </r>
        <r>
          <rPr>
            <sz val="16"/>
            <color indexed="81"/>
            <rFont val="Tahoma"/>
            <family val="2"/>
            <charset val="204"/>
          </rPr>
          <t xml:space="preserve">
011.03.10500.27</t>
        </r>
      </text>
    </comment>
    <comment ref="B72" authorId="0" shapeId="0" xr:uid="{00000000-0006-0000-0000-000003000000}">
      <text>
        <r>
          <rPr>
            <b/>
            <sz val="16"/>
            <color indexed="81"/>
            <rFont val="Tahoma"/>
            <family val="2"/>
            <charset val="204"/>
          </rPr>
          <t>Автор:</t>
        </r>
        <r>
          <rPr>
            <sz val="16"/>
            <color indexed="81"/>
            <rFont val="Tahoma"/>
            <family val="2"/>
            <charset val="204"/>
          </rPr>
          <t xml:space="preserve">
123.003.023</t>
        </r>
      </text>
    </comment>
    <comment ref="B80" authorId="0" shapeId="0" xr:uid="{00000000-0006-0000-0000-000004000000}">
      <text>
        <r>
          <rPr>
            <b/>
            <sz val="12"/>
            <color indexed="81"/>
            <rFont val="Tahoma"/>
            <family val="2"/>
            <charset val="204"/>
          </rPr>
          <t>Автор:</t>
        </r>
        <r>
          <rPr>
            <sz val="12"/>
            <color indexed="81"/>
            <rFont val="Tahoma"/>
            <family val="2"/>
            <charset val="204"/>
          </rPr>
          <t xml:space="preserve">
122.003.023
011.51.60860.01</t>
        </r>
        <r>
          <rPr>
            <sz val="9"/>
            <color indexed="81"/>
            <rFont val="Tahoma"/>
            <family val="2"/>
            <charset val="204"/>
          </rPr>
          <t xml:space="preserve">
</t>
        </r>
      </text>
    </comment>
    <comment ref="B88" authorId="0" shapeId="0" xr:uid="{00000000-0006-0000-0000-000005000000}">
      <text>
        <r>
          <rPr>
            <b/>
            <sz val="16"/>
            <color indexed="81"/>
            <rFont val="Tahoma"/>
            <family val="2"/>
            <charset val="204"/>
          </rPr>
          <t>Автор:</t>
        </r>
        <r>
          <rPr>
            <sz val="16"/>
            <color indexed="81"/>
            <rFont val="Tahoma"/>
            <family val="2"/>
            <charset val="204"/>
          </rPr>
          <t xml:space="preserve">
011.51.10500.42</t>
        </r>
      </text>
    </comment>
    <comment ref="B113" authorId="0" shapeId="0" xr:uid="{00000000-0006-0000-0000-000006000000}">
      <text>
        <r>
          <rPr>
            <b/>
            <sz val="14"/>
            <color indexed="81"/>
            <rFont val="Tahoma"/>
            <family val="2"/>
            <charset val="204"/>
          </rPr>
          <t>Автор:</t>
        </r>
        <r>
          <rPr>
            <sz val="14"/>
            <color indexed="81"/>
            <rFont val="Tahoma"/>
            <family val="2"/>
            <charset val="204"/>
          </rPr>
          <t xml:space="preserve">
011.51.10500.48</t>
        </r>
      </text>
    </comment>
    <comment ref="B137" authorId="0" shapeId="0" xr:uid="{00000000-0006-0000-0000-000007000000}">
      <text>
        <r>
          <rPr>
            <b/>
            <sz val="14"/>
            <color indexed="81"/>
            <rFont val="Tahoma"/>
            <family val="2"/>
            <charset val="204"/>
          </rPr>
          <t>Автор:</t>
        </r>
        <r>
          <rPr>
            <sz val="14"/>
            <color indexed="81"/>
            <rFont val="Tahoma"/>
            <family val="2"/>
            <charset val="204"/>
          </rPr>
          <t xml:space="preserve">
123.003.010</t>
        </r>
        <r>
          <rPr>
            <sz val="9"/>
            <color indexed="81"/>
            <rFont val="Tahoma"/>
            <family val="2"/>
            <charset val="204"/>
          </rPr>
          <t xml:space="preserve">
</t>
        </r>
      </text>
    </comment>
    <comment ref="B145" authorId="0" shapeId="0" xr:uid="{00000000-0006-0000-0000-000008000000}">
      <text>
        <r>
          <rPr>
            <b/>
            <sz val="14"/>
            <color indexed="81"/>
            <rFont val="Tahoma"/>
            <family val="2"/>
            <charset val="204"/>
          </rPr>
          <t>Автор:</t>
        </r>
        <r>
          <rPr>
            <sz val="14"/>
            <color indexed="81"/>
            <rFont val="Tahoma"/>
            <family val="2"/>
            <charset val="204"/>
          </rPr>
          <t xml:space="preserve">
123.003.010
011.52.60860.01</t>
        </r>
      </text>
    </comment>
    <comment ref="B162" authorId="0" shapeId="0" xr:uid="{00000000-0006-0000-0000-000009000000}">
      <text>
        <r>
          <rPr>
            <b/>
            <sz val="9"/>
            <color indexed="81"/>
            <rFont val="Tahoma"/>
            <family val="2"/>
            <charset val="204"/>
          </rPr>
          <t>Автор:</t>
        </r>
        <r>
          <rPr>
            <sz val="9"/>
            <color indexed="81"/>
            <rFont val="Tahoma"/>
            <family val="2"/>
            <charset val="204"/>
          </rPr>
          <t xml:space="preserve">
011.52.10500.35</t>
        </r>
      </text>
    </comment>
    <comment ref="B170" authorId="0" shapeId="0" xr:uid="{00000000-0006-0000-0000-00000A000000}">
      <text>
        <r>
          <rPr>
            <b/>
            <sz val="12"/>
            <color indexed="81"/>
            <rFont val="Tahoma"/>
            <family val="2"/>
            <charset val="204"/>
          </rPr>
          <t>Автор:</t>
        </r>
        <r>
          <rPr>
            <sz val="12"/>
            <color indexed="81"/>
            <rFont val="Tahoma"/>
            <family val="2"/>
            <charset val="204"/>
          </rPr>
          <t xml:space="preserve">
011.52.10500.12
</t>
        </r>
      </text>
    </comment>
    <comment ref="B178" authorId="0" shapeId="0" xr:uid="{00000000-0006-0000-0000-00000B000000}">
      <text>
        <r>
          <rPr>
            <b/>
            <sz val="12"/>
            <color indexed="81"/>
            <rFont val="Tahoma"/>
            <family val="2"/>
            <charset val="204"/>
          </rPr>
          <t>Автор:</t>
        </r>
        <r>
          <rPr>
            <sz val="12"/>
            <color indexed="81"/>
            <rFont val="Tahoma"/>
            <family val="2"/>
            <charset val="204"/>
          </rPr>
          <t xml:space="preserve">
011.52.10500.13</t>
        </r>
      </text>
    </comment>
    <comment ref="B210" authorId="0" shapeId="0" xr:uid="{00000000-0006-0000-0000-00000C000000}">
      <text>
        <r>
          <rPr>
            <b/>
            <sz val="9"/>
            <color indexed="81"/>
            <rFont val="Tahoma"/>
            <family val="2"/>
            <charset val="204"/>
          </rPr>
          <t>Автор:</t>
        </r>
        <r>
          <rPr>
            <sz val="9"/>
            <color indexed="81"/>
            <rFont val="Tahoma"/>
            <family val="2"/>
            <charset val="204"/>
          </rPr>
          <t xml:space="preserve">
0115300590</t>
        </r>
      </text>
    </comment>
    <comment ref="B219" authorId="0" shapeId="0" xr:uid="{00000000-0006-0000-0000-00000D00000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27" authorId="0" shapeId="0" xr:uid="{00000000-0006-0000-0000-00000E00000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35" authorId="0" shapeId="0" xr:uid="{00000000-0006-0000-0000-00000F000000}">
      <text>
        <r>
          <rPr>
            <b/>
            <sz val="12"/>
            <color indexed="81"/>
            <rFont val="Tahoma"/>
            <family val="2"/>
            <charset val="204"/>
          </rPr>
          <t>Автор:</t>
        </r>
        <r>
          <rPr>
            <sz val="12"/>
            <color indexed="81"/>
            <rFont val="Tahoma"/>
            <family val="2"/>
            <charset val="204"/>
          </rPr>
          <t xml:space="preserve">
011.53.10500.27</t>
        </r>
      </text>
    </comment>
    <comment ref="B251" authorId="0" shapeId="0" xr:uid="{00000000-0006-0000-0000-000010000000}">
      <text>
        <r>
          <rPr>
            <b/>
            <sz val="12"/>
            <color indexed="81"/>
            <rFont val="Tahoma"/>
            <family val="2"/>
            <charset val="204"/>
          </rPr>
          <t>Автор:</t>
        </r>
        <r>
          <rPr>
            <sz val="12"/>
            <color indexed="81"/>
            <rFont val="Tahoma"/>
            <family val="2"/>
            <charset val="204"/>
          </rPr>
          <t xml:space="preserve">
011.53.20090.01
</t>
        </r>
      </text>
    </comment>
    <comment ref="B276" authorId="0" shapeId="0" xr:uid="{00000000-0006-0000-0000-000011000000}">
      <text>
        <r>
          <rPr>
            <b/>
            <sz val="9"/>
            <color indexed="81"/>
            <rFont val="Tahoma"/>
            <family val="2"/>
            <charset val="204"/>
          </rPr>
          <t>Автор:</t>
        </r>
        <r>
          <rPr>
            <sz val="9"/>
            <color indexed="81"/>
            <rFont val="Tahoma"/>
            <family val="2"/>
            <charset val="204"/>
          </rPr>
          <t xml:space="preserve">
вр 811
0115162460</t>
        </r>
      </text>
    </comment>
    <comment ref="B284" authorId="0" shapeId="0" xr:uid="{00000000-0006-0000-0000-00001200000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292" authorId="0" shapeId="0" xr:uid="{00000000-0006-0000-0000-000013000000}">
      <text>
        <r>
          <rPr>
            <b/>
            <sz val="12"/>
            <color indexed="81"/>
            <rFont val="Tahoma"/>
            <family val="2"/>
            <charset val="204"/>
          </rPr>
          <t>Автор:</t>
        </r>
        <r>
          <rPr>
            <sz val="12"/>
            <color indexed="81"/>
            <rFont val="Tahoma"/>
            <family val="2"/>
            <charset val="204"/>
          </rPr>
          <t xml:space="preserve">
1004 0115060710</t>
        </r>
      </text>
    </comment>
    <comment ref="B300" authorId="0" shapeId="0" xr:uid="{00000000-0006-0000-0000-000014000000}">
      <text>
        <r>
          <rPr>
            <b/>
            <sz val="9"/>
            <color indexed="81"/>
            <rFont val="Tahoma"/>
            <family val="2"/>
            <charset val="204"/>
          </rPr>
          <t>Автор:</t>
        </r>
        <r>
          <rPr>
            <sz val="9"/>
            <color indexed="81"/>
            <rFont val="Tahoma"/>
            <family val="2"/>
            <charset val="204"/>
          </rPr>
          <t xml:space="preserve">
011.50.10500.29</t>
        </r>
      </text>
    </comment>
    <comment ref="B308" authorId="0" shapeId="0" xr:uid="{00000000-0006-0000-0000-00001500000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16" authorId="0" shapeId="0" xr:uid="{00000000-0006-0000-0000-000016000000}">
      <text>
        <r>
          <rPr>
            <b/>
            <sz val="11"/>
            <color indexed="81"/>
            <rFont val="Tahoma"/>
            <family val="2"/>
            <charset val="204"/>
          </rPr>
          <t>Автор:</t>
        </r>
        <r>
          <rPr>
            <sz val="11"/>
            <color indexed="81"/>
            <rFont val="Tahoma"/>
            <family val="2"/>
            <charset val="204"/>
          </rPr>
          <t xml:space="preserve">
011.50.10500.20</t>
        </r>
      </text>
    </comment>
    <comment ref="B333" authorId="0" shapeId="0" xr:uid="{00000000-0006-0000-0000-000017000000}">
      <text>
        <r>
          <rPr>
            <b/>
            <sz val="11"/>
            <color indexed="81"/>
            <rFont val="Tahoma"/>
            <family val="2"/>
            <charset val="204"/>
          </rPr>
          <t>Автор:</t>
        </r>
        <r>
          <rPr>
            <sz val="11"/>
            <color indexed="81"/>
            <rFont val="Tahoma"/>
            <family val="2"/>
            <charset val="204"/>
          </rPr>
          <t xml:space="preserve">
123.003.013
011.52.62500.17</t>
        </r>
      </text>
    </comment>
    <comment ref="B341" authorId="0" shapeId="0" xr:uid="{00000000-0006-0000-0000-000018000000}">
      <text>
        <r>
          <rPr>
            <b/>
            <sz val="9"/>
            <color indexed="81"/>
            <rFont val="Tahoma"/>
            <family val="2"/>
            <charset val="204"/>
          </rPr>
          <t>Автор:
011.52.09020.11</t>
        </r>
      </text>
    </comment>
    <comment ref="B349" authorId="0" shapeId="0" xr:uid="{00000000-0006-0000-0000-000019000000}">
      <text>
        <r>
          <rPr>
            <b/>
            <sz val="9"/>
            <color indexed="81"/>
            <rFont val="Tahoma"/>
            <family val="2"/>
            <charset val="204"/>
          </rPr>
          <t>Автор:</t>
        </r>
        <r>
          <rPr>
            <sz val="9"/>
            <color indexed="81"/>
            <rFont val="Tahoma"/>
            <family val="2"/>
            <charset val="204"/>
          </rPr>
          <t xml:space="preserve">
011.Е250970.01
011.Е2.S0970.01
011.Е2.Д097001</t>
        </r>
      </text>
    </comment>
    <comment ref="B365" authorId="0" shapeId="0" xr:uid="{00000000-0006-0000-0000-00001A000000}">
      <text>
        <r>
          <rPr>
            <b/>
            <sz val="9"/>
            <color indexed="81"/>
            <rFont val="Tahoma"/>
            <family val="2"/>
            <charset val="204"/>
          </rPr>
          <t>Автор:</t>
        </r>
        <r>
          <rPr>
            <sz val="9"/>
            <color indexed="81"/>
            <rFont val="Tahoma"/>
            <family val="2"/>
            <charset val="204"/>
          </rPr>
          <t xml:space="preserve">
011.51.10500.04
011.52.10500.10
011.53.10500.25</t>
        </r>
      </text>
    </comment>
    <comment ref="B382" authorId="0" shapeId="0" xr:uid="{00000000-0006-0000-0000-00001B000000}">
      <text>
        <r>
          <rPr>
            <b/>
            <sz val="9"/>
            <color indexed="81"/>
            <rFont val="Tahoma"/>
            <family val="2"/>
            <charset val="204"/>
          </rPr>
          <t>Автор:</t>
        </r>
        <r>
          <rPr>
            <sz val="9"/>
            <color indexed="81"/>
            <rFont val="Tahoma"/>
            <family val="2"/>
            <charset val="204"/>
          </rPr>
          <t xml:space="preserve">
011.52.62370.16</t>
        </r>
      </text>
    </comment>
    <comment ref="B398" authorId="0" shapeId="0" xr:uid="{00000000-0006-0000-0000-00001C000000}">
      <text>
        <r>
          <rPr>
            <b/>
            <sz val="9"/>
            <color indexed="81"/>
            <rFont val="Tahoma"/>
            <family val="2"/>
            <charset val="204"/>
          </rPr>
          <t>Автор:</t>
        </r>
        <r>
          <rPr>
            <sz val="9"/>
            <color indexed="81"/>
            <rFont val="Tahoma"/>
            <family val="2"/>
            <charset val="204"/>
          </rPr>
          <t xml:space="preserve">
011.52.09020.09
011.51.09020.02
011.53.09020.34
</t>
        </r>
      </text>
    </comment>
    <comment ref="B422" authorId="0" shapeId="0" xr:uid="{00000000-0006-0000-0000-00001D000000}">
      <text>
        <r>
          <rPr>
            <b/>
            <sz val="12"/>
            <color indexed="81"/>
            <rFont val="Tahoma"/>
            <family val="2"/>
            <charset val="204"/>
          </rPr>
          <t>Автор:</t>
        </r>
        <r>
          <rPr>
            <sz val="12"/>
            <color indexed="81"/>
            <rFont val="Tahoma"/>
            <family val="2"/>
            <charset val="204"/>
          </rPr>
          <t xml:space="preserve">
011.51.62980.02
011.52.62980.01
011.53.60980.03</t>
        </r>
      </text>
    </comment>
    <comment ref="B431" authorId="0" shapeId="0" xr:uid="{00000000-0006-0000-0000-00001E00000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39" authorId="0" shapeId="0" xr:uid="{00000000-0006-0000-0000-00001F000000}">
      <text>
        <r>
          <rPr>
            <b/>
            <sz val="12"/>
            <color indexed="81"/>
            <rFont val="Tahoma"/>
            <family val="2"/>
            <charset val="204"/>
          </rPr>
          <t>Автор:</t>
        </r>
        <r>
          <rPr>
            <sz val="12"/>
            <color indexed="81"/>
            <rFont val="Tahoma"/>
            <family val="2"/>
            <charset val="204"/>
          </rPr>
          <t xml:space="preserve">
011.50.10500.32</t>
        </r>
      </text>
    </comment>
    <comment ref="B479" authorId="0" shapeId="0" xr:uid="{00000000-0006-0000-0000-000020000000}">
      <text>
        <r>
          <rPr>
            <b/>
            <sz val="11"/>
            <color indexed="81"/>
            <rFont val="Tahoma"/>
            <family val="2"/>
            <charset val="204"/>
          </rPr>
          <t>Автор:</t>
        </r>
        <r>
          <rPr>
            <sz val="11"/>
            <color indexed="81"/>
            <rFont val="Tahoma"/>
            <family val="2"/>
            <charset val="204"/>
          </rPr>
          <t xml:space="preserve">
</t>
        </r>
      </text>
    </comment>
    <comment ref="B545" authorId="0" shapeId="0" xr:uid="{00000000-0006-0000-0000-000021000000}">
      <text>
        <r>
          <rPr>
            <b/>
            <sz val="9"/>
            <color indexed="81"/>
            <rFont val="Tahoma"/>
            <family val="2"/>
            <charset val="204"/>
          </rPr>
          <t>Автор:</t>
        </r>
        <r>
          <rPr>
            <sz val="9"/>
            <color indexed="81"/>
            <rFont val="Tahoma"/>
            <family val="2"/>
            <charset val="204"/>
          </rPr>
          <t xml:space="preserve">
011.52L3040.01
</t>
        </r>
      </text>
    </comment>
    <comment ref="B553" authorId="0" shapeId="0" xr:uid="{00000000-0006-0000-0000-000022000000}">
      <text>
        <r>
          <rPr>
            <b/>
            <sz val="9"/>
            <color indexed="81"/>
            <rFont val="Tahoma"/>
            <family val="2"/>
            <charset val="204"/>
          </rPr>
          <t>Автор:</t>
        </r>
        <r>
          <rPr>
            <sz val="9"/>
            <color indexed="81"/>
            <rFont val="Tahoma"/>
            <family val="2"/>
            <charset val="204"/>
          </rPr>
          <t xml:space="preserve">
204.431.000
011.52.53032.01
</t>
        </r>
      </text>
    </comment>
    <comment ref="B569" authorId="0" shapeId="0" xr:uid="{00000000-0006-0000-0000-000023000000}">
      <text>
        <r>
          <rPr>
            <b/>
            <sz val="9"/>
            <color indexed="81"/>
            <rFont val="Tahoma"/>
            <family val="2"/>
            <charset val="204"/>
          </rPr>
          <t>Автор:</t>
        </r>
        <r>
          <rPr>
            <sz val="9"/>
            <color indexed="81"/>
            <rFont val="Tahoma"/>
            <family val="2"/>
            <charset val="204"/>
          </rPr>
          <t xml:space="preserve">
011.51.10500.39
011.52.10500.44</t>
        </r>
      </text>
    </comment>
    <comment ref="B577" authorId="0" shapeId="0" xr:uid="{00000000-0006-0000-0000-000024000000}">
      <text>
        <r>
          <rPr>
            <b/>
            <sz val="9"/>
            <color indexed="81"/>
            <rFont val="Tahoma"/>
            <family val="2"/>
            <charset val="204"/>
          </rPr>
          <t>Автор:</t>
        </r>
        <r>
          <rPr>
            <sz val="9"/>
            <color indexed="81"/>
            <rFont val="Tahoma"/>
            <family val="2"/>
            <charset val="204"/>
          </rPr>
          <t xml:space="preserve">
011.51.10500.45
011.52.10500.46</t>
        </r>
      </text>
    </comment>
    <comment ref="B586" authorId="0" shapeId="0" xr:uid="{00000000-0006-0000-0000-000025000000}">
      <text>
        <r>
          <rPr>
            <b/>
            <sz val="9"/>
            <color indexed="81"/>
            <rFont val="Tahoma"/>
            <family val="2"/>
            <charset val="204"/>
          </rPr>
          <t>Автор:</t>
        </r>
        <r>
          <rPr>
            <sz val="9"/>
            <color indexed="81"/>
            <rFont val="Tahoma"/>
            <family val="2"/>
            <charset val="204"/>
          </rPr>
          <t xml:space="preserve">
011.52.10500.38</t>
        </r>
      </text>
    </comment>
    <comment ref="B594" authorId="0" shapeId="0" xr:uid="{00000000-0006-0000-0000-000026000000}">
      <text>
        <r>
          <rPr>
            <b/>
            <sz val="9"/>
            <color indexed="81"/>
            <rFont val="Tahoma"/>
            <family val="2"/>
            <charset val="204"/>
          </rPr>
          <t>Автор:</t>
        </r>
        <r>
          <rPr>
            <sz val="9"/>
            <color indexed="81"/>
            <rFont val="Tahoma"/>
            <family val="2"/>
            <charset val="204"/>
          </rPr>
          <t xml:space="preserve">
011.52.10500.43</t>
        </r>
      </text>
    </comment>
    <comment ref="B602" authorId="0" shapeId="0" xr:uid="{00000000-0006-0000-0000-000027000000}">
      <text>
        <r>
          <rPr>
            <b/>
            <sz val="9"/>
            <color indexed="81"/>
            <rFont val="Tahoma"/>
            <family val="2"/>
            <charset val="204"/>
          </rPr>
          <t>Автор:</t>
        </r>
        <r>
          <rPr>
            <sz val="9"/>
            <color indexed="81"/>
            <rFont val="Tahoma"/>
            <family val="2"/>
            <charset val="204"/>
          </rPr>
          <t xml:space="preserve">
011.52.63540.01
</t>
        </r>
      </text>
    </comment>
    <comment ref="B610" authorId="0" shapeId="0" xr:uid="{00000000-0006-0000-0000-000028000000}">
      <text>
        <r>
          <rPr>
            <b/>
            <sz val="9"/>
            <color indexed="81"/>
            <rFont val="Tahoma"/>
            <family val="2"/>
            <charset val="204"/>
          </rPr>
          <t>Автор:</t>
        </r>
        <r>
          <rPr>
            <sz val="9"/>
            <color indexed="81"/>
            <rFont val="Tahoma"/>
            <family val="2"/>
            <charset val="204"/>
          </rPr>
          <t xml:space="preserve">
011.52.S3550.01</t>
        </r>
      </text>
    </comment>
    <comment ref="B618" authorId="0" shapeId="0" xr:uid="{00000000-0006-0000-0000-000029000000}">
      <text>
        <r>
          <rPr>
            <b/>
            <sz val="9"/>
            <color indexed="81"/>
            <rFont val="Tahoma"/>
            <family val="2"/>
            <charset val="204"/>
          </rPr>
          <t>Автор:</t>
        </r>
        <r>
          <rPr>
            <sz val="9"/>
            <color indexed="81"/>
            <rFont val="Tahoma"/>
            <family val="2"/>
            <charset val="204"/>
          </rPr>
          <t xml:space="preserve">
011.EB.51790.01</t>
        </r>
      </text>
    </comment>
    <comment ref="B635" authorId="0" shapeId="0" xr:uid="{00000000-0006-0000-0000-00002B000000}">
      <text>
        <r>
          <rPr>
            <b/>
            <sz val="9"/>
            <color indexed="81"/>
            <rFont val="Tahoma"/>
            <family val="2"/>
            <charset val="204"/>
          </rPr>
          <t>Автор:</t>
        </r>
        <r>
          <rPr>
            <sz val="9"/>
            <color indexed="81"/>
            <rFont val="Tahoma"/>
            <family val="2"/>
            <charset val="204"/>
          </rPr>
          <t xml:space="preserve">
011.ЕВ75860</t>
        </r>
      </text>
    </comment>
    <comment ref="B643" authorId="0" shapeId="0" xr:uid="{00000000-0006-0000-0000-00002C000000}">
      <text>
        <r>
          <rPr>
            <b/>
            <sz val="9"/>
            <color indexed="81"/>
            <rFont val="Tahoma"/>
            <family val="2"/>
            <charset val="204"/>
          </rPr>
          <t>Автор:</t>
        </r>
        <r>
          <rPr>
            <sz val="9"/>
            <color indexed="81"/>
            <rFont val="Tahoma"/>
            <family val="2"/>
            <charset val="204"/>
          </rPr>
          <t xml:space="preserve">
011.52.10500.45
</t>
        </r>
      </text>
    </comment>
  </commentList>
</comments>
</file>

<file path=xl/sharedStrings.xml><?xml version="1.0" encoding="utf-8"?>
<sst xmlns="http://schemas.openxmlformats.org/spreadsheetml/2006/main" count="423" uniqueCount="326">
  <si>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</si>
  <si>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</si>
  <si>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</si>
  <si>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</si>
  <si>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</si>
  <si>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</si>
  <si>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</si>
  <si>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</si>
  <si>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</si>
  <si>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</si>
  <si>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</si>
  <si>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</si>
  <si>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</si>
  <si>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</si>
  <si>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</si>
  <si>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</si>
  <si>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</si>
  <si>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</si>
  <si>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</si>
  <si>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</si>
  <si>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</si>
  <si>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</si>
  <si>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</si>
  <si>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</si>
  <si>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</si>
  <si>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</si>
  <si>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</si>
  <si>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</si>
  <si>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</si>
  <si>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</si>
  <si>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</si>
  <si>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</si>
  <si>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</si>
  <si>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</si>
  <si>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</si>
  <si>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</si>
  <si>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</si>
  <si>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</si>
  <si>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</si>
  <si>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</si>
  <si>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</si>
  <si>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</si>
  <si>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</si>
  <si>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</si>
  <si>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</si>
  <si>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</si>
  <si>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</si>
  <si>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</si>
  <si>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</si>
  <si>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</si>
  <si>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</si>
  <si>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</si>
  <si>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</si>
  <si>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</si>
  <si>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</si>
  <si>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</si>
  <si>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</si>
  <si>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</si>
  <si>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</si>
  <si>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</si>
  <si>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</si>
  <si>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</si>
  <si>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</si>
  <si>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</si>
  <si>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</si>
  <si>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</si>
  <si>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</si>
  <si>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</si>
  <si>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</si>
  <si>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</si>
  <si>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</si>
  <si>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</si>
  <si>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</si>
  <si>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</si>
  <si>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</si>
  <si>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</si>
  <si>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</si>
  <si>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</si>
  <si>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</si>
  <si>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</si>
  <si>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</si>
  <si>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</si>
  <si>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</si>
  <si>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</si>
  <si>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</si>
  <si>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</si>
  <si>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</si>
  <si>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</si>
  <si>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</si>
  <si>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</si>
  <si>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</si>
  <si>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</si>
  <si>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</si>
  <si>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</si>
  <si>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</si>
  <si>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</si>
  <si>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</si>
  <si>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</si>
  <si>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</si>
  <si>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</si>
  <si>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</si>
  <si>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</si>
  <si>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</si>
  <si>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</si>
  <si>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</si>
  <si>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</si>
  <si>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</si>
  <si>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</si>
  <si>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</si>
  <si>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</si>
  <si>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</si>
  <si>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</si>
  <si>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</si>
  <si>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</si>
  <si>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</si>
  <si>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</si>
  <si>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</si>
  <si>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</si>
  <si>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</si>
  <si>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</si>
  <si>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</si>
  <si>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</si>
  <si>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</si>
  <si>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</si>
  <si>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</si>
  <si>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</si>
  <si>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</si>
  <si>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</si>
  <si>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</si>
  <si>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</si>
  <si>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</si>
  <si>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</si>
  <si>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</si>
  <si>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</si>
  <si>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</si>
  <si>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</si>
  <si>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</si>
  <si>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</si>
  <si>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</si>
  <si>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</si>
  <si>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</si>
  <si>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</si>
  <si>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</si>
  <si>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</si>
  <si>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</si>
  <si>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</si>
  <si>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</si>
  <si>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</si>
  <si>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</si>
  <si>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</si>
  <si>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</si>
  <si>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</si>
  <si>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</si>
  <si>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</si>
  <si>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</si>
  <si>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</si>
  <si>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</si>
  <si>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</si>
  <si>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</si>
  <si>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</si>
  <si>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</si>
  <si>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</si>
  <si>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</si>
  <si>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</si>
  <si>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</si>
  <si>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</si>
  <si>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</si>
  <si>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</si>
  <si>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</si>
  <si>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</si>
  <si>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</si>
  <si>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</si>
  <si>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</si>
  <si>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</si>
  <si>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</si>
  <si>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</si>
  <si>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</si>
  <si>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</si>
  <si>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</si>
  <si>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</si>
  <si>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</si>
  <si>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</si>
  <si>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</si>
  <si>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</si>
  <si>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</si>
  <si>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</si>
  <si>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</si>
  <si>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"Развитие образования" на 2018-2025 годы"</t>
  </si>
  <si>
    <t>приобретение ГСМ для осуществления поездок, не включенных в расчет нормативных затрат на оказание муниципальных услуг(выполнение работ)</t>
  </si>
  <si>
    <t>Перечень основных мероприятий муниципальной программы                                         " Развитие образования" на 2018-2025 годы"</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</si>
  <si>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</si>
  <si>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</si>
  <si>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</si>
  <si>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</si>
  <si>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</si>
  <si>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</si>
  <si>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</si>
  <si>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</si>
  <si>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</si>
  <si>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</si>
  <si>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</si>
  <si>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</si>
  <si>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</si>
  <si>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</si>
  <si>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</si>
  <si>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</si>
  <si>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</si>
  <si>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</si>
  <si>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</si>
  <si>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</si>
  <si>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</si>
  <si>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</si>
  <si>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</si>
  <si>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</si>
  <si>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</si>
  <si>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</si>
  <si>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</si>
  <si>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</si>
  <si>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</si>
  <si>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</si>
  <si>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</si>
  <si>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</si>
  <si>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</si>
  <si>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</si>
  <si>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</si>
  <si>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</si>
  <si>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</si>
  <si>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</si>
  <si>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</si>
  <si>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в муниципальных общеобразовательных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</si>
  <si>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</si>
  <si>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</si>
  <si>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</si>
  <si>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5) Предоставление грантов в форме субсидий в части персонифицированного финансирования</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</si>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</sst>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0.0"/>
  </numFmts>
  <fonts count="28"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s>
  <fills count="3">
    <fill>
      <patternFill patternType="none"/>
    </fill>
    <fill>
      <patternFill patternType="gray125"/>
    </fill>
    <fill>
      <patternFill patternType="solid">
        <fgColor theme="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164" fontId="1" fillId="0" borderId="0" applyFont="0" applyFill="0" applyBorder="0" applyAlignment="0" applyProtection="0"/>
  </cellStyleXfs>
  <cellXfs count="392">
    <xf numFmtId="0" fontId="0" fillId="0" borderId="0" xfId="0"/>
    <xf numFmtId="0" fontId="5"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0" fillId="0" borderId="21" xfId="0" applyBorder="1"/>
    <xf numFmtId="0" fontId="0" fillId="0" borderId="22" xfId="0" applyBorder="1"/>
    <xf numFmtId="0" fontId="5" fillId="2" borderId="0" xfId="0" applyFont="1" applyFill="1" applyAlignment="1">
      <alignment vertical="center"/>
    </xf>
    <xf numFmtId="0" fontId="0" fillId="2" borderId="0" xfId="0" applyFill="1"/>
    <xf numFmtId="165" fontId="4" fillId="2" borderId="1" xfId="0" applyNumberFormat="1" applyFont="1" applyFill="1" applyBorder="1" applyAlignment="1">
      <alignment horizontal="center" vertical="top" wrapText="1"/>
    </xf>
    <xf numFmtId="165" fontId="4" fillId="2" borderId="1" xfId="0" applyNumberFormat="1" applyFont="1" applyFill="1" applyBorder="1" applyAlignment="1">
      <alignment horizontal="center" vertical="center"/>
    </xf>
    <xf numFmtId="165" fontId="4" fillId="2" borderId="18" xfId="0" applyNumberFormat="1" applyFont="1" applyFill="1" applyBorder="1" applyAlignment="1">
      <alignment horizontal="center" vertical="center"/>
    </xf>
    <xf numFmtId="0" fontId="3" fillId="0" borderId="0" xfId="0" applyFont="1" applyAlignment="1">
      <alignment horizontal="right" vertical="top"/>
    </xf>
    <xf numFmtId="165" fontId="3" fillId="0" borderId="0" xfId="0" applyNumberFormat="1" applyFont="1"/>
    <xf numFmtId="0" fontId="4" fillId="0" borderId="0" xfId="0" applyFont="1" applyAlignment="1">
      <alignment horizontal="center" vertical="top"/>
    </xf>
    <xf numFmtId="0" fontId="23" fillId="0" borderId="48" xfId="0" applyFont="1" applyBorder="1"/>
    <xf numFmtId="0" fontId="23" fillId="0" borderId="0" xfId="0" applyFont="1"/>
    <xf numFmtId="0" fontId="23" fillId="0" borderId="7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Alignment="1">
      <alignment wrapText="1"/>
    </xf>
    <xf numFmtId="0" fontId="9" fillId="0" borderId="68" xfId="0" applyFont="1" applyBorder="1" applyAlignment="1">
      <alignment wrapText="1"/>
    </xf>
    <xf numFmtId="0" fontId="22" fillId="0" borderId="0" xfId="0" applyFont="1" applyAlignment="1">
      <alignment vertical="top" wrapText="1"/>
    </xf>
    <xf numFmtId="0" fontId="22" fillId="0" borderId="68" xfId="0" applyFont="1" applyBorder="1" applyAlignment="1">
      <alignment vertical="top" wrapText="1"/>
    </xf>
    <xf numFmtId="0" fontId="26" fillId="0" borderId="0" xfId="0" applyFont="1" applyAlignment="1">
      <alignment horizontal="center"/>
    </xf>
    <xf numFmtId="0" fontId="3" fillId="0" borderId="0" xfId="0" applyFont="1"/>
    <xf numFmtId="0" fontId="4" fillId="0" borderId="0" xfId="0" applyFont="1" applyAlignment="1">
      <alignment horizontal="center"/>
    </xf>
    <xf numFmtId="0" fontId="3" fillId="0" borderId="0" xfId="0" applyFont="1" applyAlignment="1">
      <alignment horizontal="center" vertical="center"/>
    </xf>
    <xf numFmtId="165" fontId="9" fillId="0" borderId="0" xfId="0" applyNumberFormat="1" applyFont="1"/>
    <xf numFmtId="0" fontId="5" fillId="0" borderId="0" xfId="0" applyFont="1" applyAlignment="1">
      <alignment horizontal="left" vertical="top" wrapText="1"/>
    </xf>
    <xf numFmtId="0" fontId="8" fillId="0" borderId="0" xfId="0" applyFont="1" applyAlignment="1">
      <alignment horizontal="left" vertical="center" wrapText="1"/>
    </xf>
    <xf numFmtId="0" fontId="8" fillId="0" borderId="0" xfId="0" applyFont="1" applyAlignment="1">
      <alignment horizontal="center" vertical="center"/>
    </xf>
    <xf numFmtId="0" fontId="5" fillId="0" borderId="0" xfId="0" applyFont="1" applyAlignment="1">
      <alignment horizontal="left" vertical="top" wrapText="1"/>
    </xf>
    <xf numFmtId="0" fontId="8"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22" fillId="0" borderId="0" xfId="0" applyFont="1" applyAlignment="1">
      <alignment horizontal="right" wrapText="1"/>
    </xf>
    <xf numFmtId="0" fontId="9" fillId="0" borderId="0" xfId="0" applyFont="1" applyAlignment="1">
      <alignment horizontal="center" wrapText="1"/>
    </xf>
    <xf numFmtId="0" fontId="5" fillId="0" borderId="66"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 fillId="2" borderId="0" xfId="0" applyFont="1" applyFill="1"/>
    <xf numFmtId="0" fontId="10" fillId="2" borderId="0" xfId="0" applyFont="1" applyFill="1" applyAlignment="1">
      <alignment horizontal="center" vertical="center" wrapText="1"/>
    </xf>
    <xf numFmtId="0" fontId="7" fillId="2" borderId="0" xfId="0" applyFont="1" applyFill="1"/>
    <xf numFmtId="0" fontId="6" fillId="2" borderId="0" xfId="0" applyFont="1" applyFill="1" applyAlignment="1">
      <alignment horizontal="right" vertical="top"/>
    </xf>
    <xf numFmtId="0" fontId="10" fillId="2" borderId="22"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58" xfId="0" applyFont="1" applyFill="1" applyBorder="1" applyAlignment="1">
      <alignment horizontal="center" vertical="center" wrapText="1"/>
    </xf>
    <xf numFmtId="0" fontId="4" fillId="2" borderId="57" xfId="0" applyFont="1" applyFill="1" applyBorder="1" applyAlignment="1">
      <alignment horizontal="center" vertical="center" wrapText="1"/>
    </xf>
    <xf numFmtId="0" fontId="4" fillId="2" borderId="62"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3" fillId="2" borderId="12" xfId="0" applyFont="1" applyFill="1" applyBorder="1" applyAlignment="1">
      <alignment horizontal="center"/>
    </xf>
    <xf numFmtId="0" fontId="3" fillId="2" borderId="13" xfId="0" applyFont="1" applyFill="1" applyBorder="1" applyAlignment="1">
      <alignment horizontal="center"/>
    </xf>
    <xf numFmtId="0" fontId="3" fillId="2" borderId="61" xfId="0" applyFont="1" applyFill="1" applyBorder="1" applyAlignment="1">
      <alignment horizontal="center"/>
    </xf>
    <xf numFmtId="0" fontId="3" fillId="2" borderId="23" xfId="0" applyFont="1" applyFill="1" applyBorder="1" applyAlignment="1">
      <alignment horizontal="center"/>
    </xf>
    <xf numFmtId="0" fontId="3" fillId="2" borderId="25" xfId="0" applyFont="1" applyFill="1" applyBorder="1" applyAlignment="1">
      <alignment horizontal="center"/>
    </xf>
    <xf numFmtId="0" fontId="3" fillId="2" borderId="55" xfId="0" applyFont="1" applyFill="1" applyBorder="1" applyAlignment="1">
      <alignment horizontal="center"/>
    </xf>
    <xf numFmtId="0" fontId="3" fillId="2" borderId="15" xfId="0" applyFont="1" applyFill="1" applyBorder="1" applyAlignment="1">
      <alignment horizontal="center" vertical="center"/>
    </xf>
    <xf numFmtId="0" fontId="4" fillId="2" borderId="8" xfId="0" applyFont="1" applyFill="1" applyBorder="1"/>
    <xf numFmtId="0" fontId="4" fillId="2" borderId="50" xfId="0" applyFont="1" applyFill="1" applyBorder="1"/>
    <xf numFmtId="0" fontId="4" fillId="2" borderId="15"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4" fillId="2" borderId="19" xfId="0" applyFont="1" applyFill="1" applyBorder="1"/>
    <xf numFmtId="0" fontId="4" fillId="2" borderId="14" xfId="0" applyFont="1" applyFill="1" applyBorder="1"/>
    <xf numFmtId="0" fontId="4" fillId="2" borderId="34" xfId="0" applyFont="1" applyFill="1" applyBorder="1"/>
    <xf numFmtId="0" fontId="4" fillId="2" borderId="19" xfId="0" applyFont="1" applyFill="1" applyBorder="1" applyAlignment="1">
      <alignment horizontal="left" vertical="top"/>
    </xf>
    <xf numFmtId="0" fontId="4" fillId="2" borderId="14" xfId="0" applyFont="1" applyFill="1" applyBorder="1" applyAlignment="1">
      <alignment horizontal="left" vertical="top"/>
    </xf>
    <xf numFmtId="0" fontId="4" fillId="2" borderId="20" xfId="0" applyFont="1" applyFill="1" applyBorder="1" applyAlignment="1">
      <alignment horizontal="left" vertical="top"/>
    </xf>
    <xf numFmtId="0" fontId="3" fillId="2" borderId="25" xfId="0" applyFont="1" applyFill="1" applyBorder="1" applyAlignment="1">
      <alignment horizontal="center"/>
    </xf>
    <xf numFmtId="0" fontId="3" fillId="2" borderId="26" xfId="0" applyFont="1" applyFill="1" applyBorder="1" applyAlignment="1">
      <alignment horizontal="center"/>
    </xf>
    <xf numFmtId="0" fontId="3" fillId="2" borderId="27" xfId="0" applyFont="1" applyFill="1" applyBorder="1" applyAlignment="1">
      <alignment horizontal="center"/>
    </xf>
    <xf numFmtId="49" fontId="4" fillId="2" borderId="11" xfId="1"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165" fontId="4" fillId="2" borderId="4" xfId="0" applyNumberFormat="1" applyFont="1" applyFill="1" applyBorder="1" applyAlignment="1">
      <alignment horizontal="center" vertical="center"/>
    </xf>
    <xf numFmtId="0" fontId="4" fillId="2" borderId="4" xfId="0" applyFont="1" applyFill="1" applyBorder="1" applyAlignment="1">
      <alignment horizontal="center" vertical="top" wrapText="1"/>
    </xf>
    <xf numFmtId="0" fontId="4" fillId="2" borderId="24" xfId="0" applyFont="1" applyFill="1" applyBorder="1" applyAlignment="1">
      <alignment horizontal="center" vertical="top" wrapText="1"/>
    </xf>
    <xf numFmtId="49" fontId="4" fillId="2" borderId="17" xfId="1"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top" wrapText="1"/>
    </xf>
    <xf numFmtId="0" fontId="4" fillId="2" borderId="18" xfId="0" applyFont="1" applyFill="1" applyBorder="1" applyAlignment="1">
      <alignment horizontal="center" vertical="top" wrapText="1"/>
    </xf>
    <xf numFmtId="0" fontId="4" fillId="2" borderId="1" xfId="0" applyFont="1" applyFill="1" applyBorder="1" applyAlignment="1">
      <alignment horizontal="center" vertical="top" wrapText="1"/>
    </xf>
    <xf numFmtId="165" fontId="4" fillId="2" borderId="1" xfId="0" applyNumberFormat="1" applyFont="1" applyFill="1" applyBorder="1" applyAlignment="1">
      <alignment horizontal="center" vertical="center" wrapText="1"/>
    </xf>
    <xf numFmtId="0" fontId="0" fillId="2" borderId="17" xfId="0" applyFill="1" applyBorder="1" applyAlignment="1">
      <alignment horizontal="center" vertical="center"/>
    </xf>
    <xf numFmtId="0" fontId="0" fillId="2" borderId="1" xfId="0" applyFill="1" applyBorder="1" applyAlignment="1">
      <alignment horizontal="center" vertical="top" wrapText="1"/>
    </xf>
    <xf numFmtId="0" fontId="0" fillId="2" borderId="18" xfId="0" applyFill="1" applyBorder="1" applyAlignment="1">
      <alignment horizontal="center" vertical="top" wrapText="1"/>
    </xf>
    <xf numFmtId="0" fontId="0" fillId="2" borderId="9" xfId="0" applyFill="1" applyBorder="1" applyAlignment="1">
      <alignment horizontal="center" vertical="center"/>
    </xf>
    <xf numFmtId="0" fontId="4" fillId="2" borderId="2" xfId="0" applyFont="1" applyFill="1" applyBorder="1" applyAlignment="1">
      <alignment horizontal="center" vertical="center" wrapText="1"/>
    </xf>
    <xf numFmtId="0" fontId="4" fillId="2" borderId="14" xfId="0" applyFont="1" applyFill="1" applyBorder="1" applyAlignment="1">
      <alignment horizontal="center" vertical="top" wrapText="1"/>
    </xf>
    <xf numFmtId="165" fontId="4" fillId="2" borderId="14" xfId="0" applyNumberFormat="1" applyFont="1" applyFill="1" applyBorder="1" applyAlignment="1">
      <alignment horizontal="center" vertical="center"/>
    </xf>
    <xf numFmtId="165" fontId="4" fillId="2" borderId="14" xfId="0" applyNumberFormat="1" applyFont="1" applyFill="1" applyBorder="1" applyAlignment="1">
      <alignment horizontal="center" vertical="center" wrapText="1"/>
    </xf>
    <xf numFmtId="0" fontId="0" fillId="2" borderId="14" xfId="0" applyFill="1" applyBorder="1" applyAlignment="1">
      <alignment horizontal="center" vertical="top" wrapText="1"/>
    </xf>
    <xf numFmtId="0" fontId="0" fillId="2" borderId="20" xfId="0" applyFill="1" applyBorder="1" applyAlignment="1">
      <alignment horizontal="center" vertical="top" wrapText="1"/>
    </xf>
    <xf numFmtId="49" fontId="4" fillId="2" borderId="53" xfId="1" applyNumberFormat="1" applyFont="1" applyFill="1" applyBorder="1" applyAlignment="1">
      <alignment horizontal="center" vertical="center"/>
    </xf>
    <xf numFmtId="0" fontId="4" fillId="2" borderId="7" xfId="0" applyFont="1" applyFill="1" applyBorder="1" applyAlignment="1">
      <alignment horizontal="center" vertical="center" wrapText="1"/>
    </xf>
    <xf numFmtId="49" fontId="4" fillId="2" borderId="54" xfId="1" applyNumberFormat="1" applyFont="1" applyFill="1" applyBorder="1" applyAlignment="1">
      <alignment horizontal="center" vertical="center"/>
    </xf>
    <xf numFmtId="0" fontId="4" fillId="2" borderId="3" xfId="0" applyFont="1" applyFill="1" applyBorder="1" applyAlignment="1">
      <alignment horizontal="center" vertical="center" wrapText="1"/>
    </xf>
    <xf numFmtId="0" fontId="0" fillId="2" borderId="59" xfId="0" applyFill="1" applyBorder="1"/>
    <xf numFmtId="0" fontId="4" fillId="2" borderId="2" xfId="0" applyFont="1" applyFill="1" applyBorder="1" applyAlignment="1">
      <alignment horizontal="center" vertical="top" wrapText="1"/>
    </xf>
    <xf numFmtId="165" fontId="4" fillId="2" borderId="2" xfId="0" applyNumberFormat="1" applyFont="1" applyFill="1" applyBorder="1" applyAlignment="1">
      <alignment horizontal="center" vertical="center"/>
    </xf>
    <xf numFmtId="165" fontId="4" fillId="2" borderId="2" xfId="0" applyNumberFormat="1" applyFont="1" applyFill="1" applyBorder="1" applyAlignment="1">
      <alignment horizontal="center" vertical="top" wrapText="1"/>
    </xf>
    <xf numFmtId="49" fontId="4" fillId="2" borderId="19" xfId="1" applyNumberFormat="1" applyFont="1" applyFill="1" applyBorder="1" applyAlignment="1">
      <alignment vertical="center"/>
    </xf>
    <xf numFmtId="0" fontId="3" fillId="2" borderId="14" xfId="0" applyFont="1" applyFill="1" applyBorder="1" applyAlignment="1">
      <alignment vertical="center" wrapText="1"/>
    </xf>
    <xf numFmtId="0" fontId="3" fillId="2" borderId="14" xfId="0" applyFont="1" applyFill="1" applyBorder="1" applyAlignment="1">
      <alignment vertical="center"/>
    </xf>
    <xf numFmtId="165" fontId="3" fillId="2" borderId="14" xfId="0" applyNumberFormat="1" applyFont="1" applyFill="1" applyBorder="1" applyAlignment="1">
      <alignment horizontal="center" vertical="center"/>
    </xf>
    <xf numFmtId="0" fontId="4" fillId="2" borderId="30" xfId="0" applyFont="1" applyFill="1" applyBorder="1" applyAlignment="1">
      <alignment horizontal="center"/>
    </xf>
    <xf numFmtId="0" fontId="4" fillId="2" borderId="31" xfId="0" applyFont="1" applyFill="1" applyBorder="1" applyAlignment="1">
      <alignment horizontal="center"/>
    </xf>
    <xf numFmtId="0" fontId="4" fillId="2" borderId="4" xfId="0" applyFont="1" applyFill="1" applyBorder="1"/>
    <xf numFmtId="0" fontId="4" fillId="2" borderId="8" xfId="0" applyFont="1" applyFill="1" applyBorder="1" applyAlignment="1">
      <alignment horizontal="left"/>
    </xf>
    <xf numFmtId="0" fontId="4" fillId="2" borderId="16" xfId="0" applyFont="1" applyFill="1" applyBorder="1" applyAlignment="1">
      <alignment horizontal="left"/>
    </xf>
    <xf numFmtId="0" fontId="3" fillId="2" borderId="19" xfId="0"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49" fontId="4" fillId="2" borderId="15" xfId="1" applyNumberFormat="1"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8" xfId="0" applyFont="1" applyFill="1" applyBorder="1" applyAlignment="1">
      <alignment horizontal="left" vertical="center" wrapText="1"/>
    </xf>
    <xf numFmtId="165" fontId="4" fillId="2" borderId="8" xfId="0" applyNumberFormat="1" applyFont="1" applyFill="1" applyBorder="1" applyAlignment="1">
      <alignment horizontal="center" vertical="center"/>
    </xf>
    <xf numFmtId="0" fontId="4" fillId="2" borderId="8" xfId="0" applyFont="1" applyFill="1" applyBorder="1" applyAlignment="1">
      <alignment horizontal="center" vertical="top" wrapText="1"/>
    </xf>
    <xf numFmtId="0" fontId="4" fillId="2" borderId="16" xfId="0" applyFont="1" applyFill="1" applyBorder="1" applyAlignment="1">
      <alignment horizontal="center" vertical="top" wrapText="1"/>
    </xf>
    <xf numFmtId="0" fontId="0" fillId="2" borderId="21" xfId="0" applyFill="1" applyBorder="1"/>
    <xf numFmtId="0" fontId="4" fillId="2" borderId="1" xfId="0" applyFont="1" applyFill="1" applyBorder="1" applyAlignment="1">
      <alignment horizontal="left" vertical="center" wrapText="1"/>
    </xf>
    <xf numFmtId="49" fontId="4" fillId="2" borderId="0" xfId="0" applyNumberFormat="1" applyFont="1" applyFill="1" applyAlignment="1">
      <alignment horizontal="center" vertical="center"/>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9" xfId="0" applyFill="1" applyBorder="1" applyAlignment="1">
      <alignment horizontal="center" vertical="center"/>
    </xf>
    <xf numFmtId="0" fontId="0" fillId="2" borderId="14" xfId="0" applyFill="1" applyBorder="1" applyAlignment="1">
      <alignment horizontal="center" vertical="center" wrapText="1"/>
    </xf>
    <xf numFmtId="0" fontId="0" fillId="2" borderId="14" xfId="0" applyFill="1" applyBorder="1" applyAlignment="1">
      <alignment horizontal="left" vertical="center" wrapText="1"/>
    </xf>
    <xf numFmtId="165" fontId="4" fillId="2" borderId="14" xfId="0" applyNumberFormat="1" applyFont="1" applyFill="1" applyBorder="1" applyAlignment="1">
      <alignment horizontal="center" vertical="top" wrapText="1"/>
    </xf>
    <xf numFmtId="0" fontId="0" fillId="2" borderId="22" xfId="0" applyFill="1" applyBorder="1"/>
    <xf numFmtId="0" fontId="0" fillId="2" borderId="5" xfId="0" applyFill="1" applyBorder="1" applyAlignment="1">
      <alignment horizontal="left" vertical="center" wrapText="1"/>
    </xf>
    <xf numFmtId="165" fontId="4" fillId="2" borderId="6" xfId="0" applyNumberFormat="1" applyFont="1" applyFill="1" applyBorder="1" applyAlignment="1">
      <alignment horizontal="center" vertical="center"/>
    </xf>
    <xf numFmtId="0" fontId="4" fillId="2" borderId="4" xfId="0" applyFont="1" applyFill="1" applyBorder="1" applyAlignment="1">
      <alignment horizontal="center" vertical="top" wrapText="1"/>
    </xf>
    <xf numFmtId="0" fontId="0" fillId="2" borderId="2" xfId="0" applyFill="1" applyBorder="1" applyAlignment="1">
      <alignment horizontal="center" vertical="center" wrapText="1"/>
    </xf>
    <xf numFmtId="0" fontId="0" fillId="2" borderId="2" xfId="0" applyFill="1" applyBorder="1" applyAlignment="1">
      <alignment horizontal="left" vertical="center" wrapText="1"/>
    </xf>
    <xf numFmtId="0" fontId="0" fillId="2" borderId="2" xfId="0" applyFill="1" applyBorder="1" applyAlignment="1">
      <alignment horizontal="center" vertical="top" wrapText="1"/>
    </xf>
    <xf numFmtId="0" fontId="0" fillId="2" borderId="10" xfId="0" applyFill="1" applyBorder="1" applyAlignment="1">
      <alignment horizontal="center" vertical="top" wrapText="1"/>
    </xf>
    <xf numFmtId="0" fontId="4" fillId="2" borderId="1" xfId="0" applyFont="1" applyFill="1" applyBorder="1"/>
    <xf numFmtId="0" fontId="3" fillId="2" borderId="1" xfId="0" applyFont="1" applyFill="1" applyBorder="1" applyAlignment="1">
      <alignment horizontal="right"/>
    </xf>
    <xf numFmtId="0" fontId="3" fillId="2" borderId="1" xfId="0" applyFont="1" applyFill="1" applyBorder="1" applyAlignment="1">
      <alignment vertical="center"/>
    </xf>
    <xf numFmtId="165" fontId="3" fillId="2" borderId="1" xfId="0" applyNumberFormat="1" applyFont="1" applyFill="1" applyBorder="1" applyAlignment="1">
      <alignment horizontal="center" vertic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3" fillId="2" borderId="11" xfId="0" applyFont="1" applyFill="1" applyBorder="1" applyAlignment="1">
      <alignment horizontal="center" vertical="center"/>
    </xf>
    <xf numFmtId="0" fontId="4" fillId="2" borderId="68" xfId="0" applyFont="1" applyFill="1" applyBorder="1"/>
    <xf numFmtId="0" fontId="4" fillId="2" borderId="68" xfId="0" applyFont="1" applyFill="1" applyBorder="1" applyAlignment="1">
      <alignment horizontal="left" wrapText="1"/>
    </xf>
    <xf numFmtId="0" fontId="4" fillId="2" borderId="69" xfId="0" applyFont="1" applyFill="1" applyBorder="1" applyAlignment="1">
      <alignment horizontal="left" wrapText="1"/>
    </xf>
    <xf numFmtId="0" fontId="4" fillId="2" borderId="30" xfId="0" applyFont="1" applyFill="1" applyBorder="1"/>
    <xf numFmtId="0" fontId="4" fillId="2" borderId="30" xfId="0" applyFont="1" applyFill="1" applyBorder="1" applyAlignment="1">
      <alignment vertical="center" wrapText="1"/>
    </xf>
    <xf numFmtId="0" fontId="4" fillId="2" borderId="31" xfId="0" applyFont="1" applyFill="1" applyBorder="1" applyAlignment="1">
      <alignment vertical="center" wrapText="1"/>
    </xf>
    <xf numFmtId="0" fontId="3" fillId="2" borderId="5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4" fillId="2" borderId="54" xfId="0" applyFont="1" applyFill="1" applyBorder="1"/>
    <xf numFmtId="0" fontId="3" fillId="2" borderId="3" xfId="0" applyFont="1" applyFill="1" applyBorder="1" applyAlignment="1">
      <alignment horizontal="right"/>
    </xf>
    <xf numFmtId="0" fontId="3" fillId="2" borderId="3" xfId="0" applyFont="1" applyFill="1" applyBorder="1" applyAlignment="1">
      <alignment vertical="center"/>
    </xf>
    <xf numFmtId="165" fontId="3" fillId="2" borderId="3" xfId="0" applyNumberFormat="1" applyFont="1" applyFill="1" applyBorder="1" applyAlignment="1">
      <alignment horizontal="center" vertical="center"/>
    </xf>
    <xf numFmtId="0" fontId="4" fillId="2" borderId="3" xfId="0" applyFont="1" applyFill="1" applyBorder="1"/>
    <xf numFmtId="0" fontId="4" fillId="2" borderId="56" xfId="0" applyFont="1" applyFill="1" applyBorder="1"/>
    <xf numFmtId="0" fontId="4" fillId="2" borderId="8" xfId="0" applyFont="1" applyFill="1" applyBorder="1" applyAlignment="1">
      <alignment horizontal="left" wrapText="1"/>
    </xf>
    <xf numFmtId="0" fontId="4" fillId="2" borderId="16" xfId="0" applyFont="1" applyFill="1" applyBorder="1" applyAlignment="1">
      <alignment horizontal="left" wrapText="1"/>
    </xf>
    <xf numFmtId="0" fontId="4" fillId="2" borderId="14" xfId="0" applyFont="1" applyFill="1" applyBorder="1" applyAlignment="1">
      <alignment horizontal="left" wrapText="1"/>
    </xf>
    <xf numFmtId="0" fontId="4" fillId="2" borderId="20" xfId="0" applyFont="1" applyFill="1" applyBorder="1" applyAlignment="1">
      <alignment horizontal="left"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0" xfId="0" applyFont="1" applyFill="1" applyBorder="1" applyAlignment="1">
      <alignment horizontal="center" vertical="center" wrapText="1"/>
    </xf>
    <xf numFmtId="164" fontId="4" fillId="2" borderId="63" xfId="1" applyFont="1" applyFill="1" applyBorder="1" applyAlignment="1">
      <alignment horizontal="center" vertical="center"/>
    </xf>
    <xf numFmtId="165" fontId="4" fillId="2" borderId="50" xfId="0" applyNumberFormat="1" applyFont="1" applyFill="1" applyBorder="1" applyAlignment="1">
      <alignment horizontal="center" vertical="center"/>
    </xf>
    <xf numFmtId="164" fontId="4" fillId="2" borderId="58" xfId="1" applyFont="1" applyFill="1" applyBorder="1" applyAlignment="1">
      <alignment horizontal="center" vertical="center"/>
    </xf>
    <xf numFmtId="165" fontId="4" fillId="2" borderId="5" xfId="0" applyNumberFormat="1" applyFont="1" applyFill="1" applyBorder="1" applyAlignment="1">
      <alignment horizontal="center" vertical="center"/>
    </xf>
    <xf numFmtId="0" fontId="0" fillId="2" borderId="17" xfId="0"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4" xfId="0" applyFont="1" applyFill="1" applyBorder="1" applyAlignment="1">
      <alignment horizontal="center" vertical="center"/>
    </xf>
    <xf numFmtId="165" fontId="4" fillId="2" borderId="67"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35" xfId="0" applyFill="1" applyBorder="1" applyAlignment="1">
      <alignment horizontal="center" vertical="center" wrapText="1"/>
    </xf>
    <xf numFmtId="165" fontId="4" fillId="2" borderId="34" xfId="0" applyNumberFormat="1" applyFont="1" applyFill="1" applyBorder="1" applyAlignment="1">
      <alignment horizontal="center" vertical="center"/>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wrapText="1"/>
    </xf>
    <xf numFmtId="164" fontId="4" fillId="2" borderId="65" xfId="1" applyFont="1" applyFill="1" applyBorder="1" applyAlignment="1">
      <alignment horizontal="center" vertical="center"/>
    </xf>
    <xf numFmtId="49" fontId="3" fillId="2" borderId="1" xfId="1" applyNumberFormat="1" applyFont="1" applyFill="1" applyBorder="1" applyAlignment="1">
      <alignment horizontal="center" vertical="center"/>
    </xf>
    <xf numFmtId="0" fontId="9" fillId="2" borderId="1" xfId="0" applyFont="1" applyFill="1" applyBorder="1" applyAlignment="1">
      <alignment horizontal="center" vertical="top" wrapText="1"/>
    </xf>
    <xf numFmtId="49" fontId="4" fillId="2" borderId="49" xfId="1" applyNumberFormat="1" applyFont="1" applyFill="1" applyBorder="1" applyAlignment="1">
      <alignment horizontal="center" vertical="center"/>
    </xf>
    <xf numFmtId="0" fontId="4" fillId="2" borderId="4" xfId="0" applyFont="1" applyFill="1" applyBorder="1" applyAlignment="1">
      <alignment horizontal="left" vertical="center" wrapText="1"/>
    </xf>
    <xf numFmtId="0" fontId="9" fillId="2" borderId="1" xfId="0" applyFont="1" applyFill="1" applyBorder="1" applyAlignment="1">
      <alignment horizontal="center" vertical="top" wrapText="1"/>
    </xf>
    <xf numFmtId="49" fontId="4" fillId="2" borderId="58" xfId="1" applyNumberFormat="1" applyFont="1" applyFill="1" applyBorder="1" applyAlignment="1">
      <alignment horizontal="center" vertical="center"/>
    </xf>
    <xf numFmtId="165" fontId="4" fillId="2" borderId="66" xfId="0" applyNumberFormat="1" applyFont="1" applyFill="1" applyBorder="1" applyAlignment="1">
      <alignment horizontal="center" vertical="center"/>
    </xf>
    <xf numFmtId="49" fontId="4" fillId="2" borderId="42" xfId="1" applyNumberFormat="1" applyFont="1" applyFill="1" applyBorder="1" applyAlignment="1">
      <alignment horizontal="center" vertical="center"/>
    </xf>
    <xf numFmtId="0" fontId="4" fillId="2" borderId="32" xfId="0" applyFont="1" applyFill="1" applyBorder="1" applyAlignment="1">
      <alignment horizontal="center" vertical="center" wrapText="1"/>
    </xf>
    <xf numFmtId="49" fontId="4" fillId="2" borderId="45" xfId="1" applyNumberFormat="1" applyFont="1" applyFill="1" applyBorder="1" applyAlignment="1">
      <alignment horizontal="center" vertical="center"/>
    </xf>
    <xf numFmtId="0" fontId="3" fillId="2" borderId="1" xfId="0" applyFont="1" applyFill="1" applyBorder="1" applyAlignment="1">
      <alignment horizontal="center" vertical="top" wrapText="1"/>
    </xf>
    <xf numFmtId="165" fontId="4" fillId="2" borderId="24" xfId="0" applyNumberFormat="1" applyFont="1" applyFill="1" applyBorder="1" applyAlignment="1">
      <alignment horizontal="center" vertical="center"/>
    </xf>
    <xf numFmtId="0" fontId="4" fillId="2" borderId="58" xfId="0" applyFont="1" applyFill="1" applyBorder="1" applyAlignment="1">
      <alignment horizontal="center" vertical="top" wrapText="1"/>
    </xf>
    <xf numFmtId="165" fontId="4" fillId="2" borderId="16" xfId="0" applyNumberFormat="1" applyFont="1" applyFill="1" applyBorder="1" applyAlignment="1">
      <alignment horizontal="center" vertical="center"/>
    </xf>
    <xf numFmtId="49" fontId="4" fillId="2" borderId="64" xfId="1" applyNumberFormat="1" applyFont="1" applyFill="1" applyBorder="1" applyAlignment="1">
      <alignment horizontal="center" vertical="center"/>
    </xf>
    <xf numFmtId="0" fontId="0" fillId="2" borderId="19" xfId="0" applyFill="1" applyBorder="1" applyAlignment="1">
      <alignment horizontal="center" vertical="center" wrapText="1"/>
    </xf>
    <xf numFmtId="165" fontId="4" fillId="2" borderId="20" xfId="0" applyNumberFormat="1" applyFont="1" applyFill="1" applyBorder="1" applyAlignment="1">
      <alignment horizontal="center" vertical="center"/>
    </xf>
    <xf numFmtId="0" fontId="4" fillId="2" borderId="64" xfId="0" applyFont="1" applyFill="1" applyBorder="1" applyAlignment="1">
      <alignment horizontal="center" vertical="top" wrapText="1"/>
    </xf>
    <xf numFmtId="49" fontId="4" fillId="2" borderId="63" xfId="1" applyNumberFormat="1" applyFont="1" applyFill="1" applyBorder="1" applyAlignment="1">
      <alignment horizontal="center" vertical="center"/>
    </xf>
    <xf numFmtId="0" fontId="4" fillId="2" borderId="53" xfId="0" applyFont="1" applyFill="1" applyBorder="1" applyAlignment="1">
      <alignment horizontal="center" vertical="top" wrapText="1"/>
    </xf>
    <xf numFmtId="0" fontId="4" fillId="2" borderId="60" xfId="0" applyFont="1" applyFill="1" applyBorder="1" applyAlignment="1">
      <alignment horizontal="center" vertical="top" wrapText="1"/>
    </xf>
    <xf numFmtId="0" fontId="4" fillId="2" borderId="54" xfId="0" applyFont="1" applyFill="1" applyBorder="1" applyAlignment="1">
      <alignment horizontal="center" vertical="top" wrapText="1"/>
    </xf>
    <xf numFmtId="0" fontId="4" fillId="2" borderId="56" xfId="0" applyFont="1" applyFill="1" applyBorder="1" applyAlignment="1">
      <alignment horizontal="center" vertical="top" wrapText="1"/>
    </xf>
    <xf numFmtId="49" fontId="4" fillId="2" borderId="65" xfId="1" applyNumberFormat="1" applyFont="1" applyFill="1" applyBorder="1" applyAlignment="1">
      <alignment horizontal="center" vertical="center"/>
    </xf>
    <xf numFmtId="0" fontId="4" fillId="2" borderId="11" xfId="0" applyFont="1" applyFill="1" applyBorder="1" applyAlignment="1">
      <alignment horizontal="center" vertical="top" wrapText="1"/>
    </xf>
    <xf numFmtId="0" fontId="26" fillId="2" borderId="0" xfId="0" applyFont="1" applyFill="1" applyAlignment="1">
      <alignment horizontal="center"/>
    </xf>
    <xf numFmtId="0" fontId="4" fillId="2" borderId="9" xfId="0" applyFont="1" applyFill="1" applyBorder="1" applyAlignment="1">
      <alignment horizontal="center" vertical="top" wrapText="1"/>
    </xf>
    <xf numFmtId="0" fontId="4" fillId="2" borderId="10" xfId="0"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20" xfId="0" applyFont="1" applyFill="1" applyBorder="1" applyAlignment="1">
      <alignment horizontal="center" vertical="top" wrapText="1"/>
    </xf>
    <xf numFmtId="49" fontId="4" fillId="2" borderId="40" xfId="1" applyNumberFormat="1" applyFont="1" applyFill="1" applyBorder="1" applyAlignment="1">
      <alignment horizontal="center" vertical="center"/>
    </xf>
    <xf numFmtId="0" fontId="4" fillId="2" borderId="25" xfId="0" applyFont="1" applyFill="1" applyBorder="1" applyAlignment="1">
      <alignment horizontal="center" vertical="center" wrapText="1"/>
    </xf>
    <xf numFmtId="0" fontId="4" fillId="2" borderId="28" xfId="0" applyFont="1" applyFill="1" applyBorder="1" applyAlignment="1">
      <alignment horizontal="left" vertical="center" wrapText="1"/>
    </xf>
    <xf numFmtId="0" fontId="4" fillId="2" borderId="15" xfId="0" applyFont="1" applyFill="1" applyBorder="1" applyAlignment="1">
      <alignment horizontal="center" vertical="top" wrapText="1"/>
    </xf>
    <xf numFmtId="49" fontId="4" fillId="2" borderId="41" xfId="1" applyNumberFormat="1" applyFont="1" applyFill="1" applyBorder="1" applyAlignment="1">
      <alignment horizontal="center" vertical="center"/>
    </xf>
    <xf numFmtId="0" fontId="4" fillId="2" borderId="47" xfId="0" applyFont="1" applyFill="1" applyBorder="1" applyAlignment="1">
      <alignment horizontal="left" vertical="center" wrapText="1"/>
    </xf>
    <xf numFmtId="0" fontId="4" fillId="2" borderId="17" xfId="0" applyFont="1" applyFill="1" applyBorder="1" applyAlignment="1">
      <alignment horizontal="center" vertical="top" wrapText="1"/>
    </xf>
    <xf numFmtId="0" fontId="0" fillId="2" borderId="41" xfId="0" applyFill="1" applyBorder="1" applyAlignment="1">
      <alignment horizontal="center" vertical="center"/>
    </xf>
    <xf numFmtId="0" fontId="0" fillId="2" borderId="25" xfId="0" applyFill="1" applyBorder="1" applyAlignment="1">
      <alignment horizontal="center" vertical="center" wrapText="1"/>
    </xf>
    <xf numFmtId="0" fontId="0" fillId="2" borderId="47" xfId="0" applyFill="1" applyBorder="1" applyAlignment="1">
      <alignment horizontal="left" vertical="center" wrapText="1"/>
    </xf>
    <xf numFmtId="0" fontId="0" fillId="2" borderId="46" xfId="0" applyFill="1" applyBorder="1" applyAlignment="1">
      <alignment horizontal="center" vertical="center"/>
    </xf>
    <xf numFmtId="0" fontId="0" fillId="2" borderId="48" xfId="0" applyFill="1" applyBorder="1" applyAlignment="1">
      <alignment horizontal="left" vertical="center" wrapText="1"/>
    </xf>
    <xf numFmtId="0" fontId="4" fillId="2" borderId="19" xfId="0" applyFont="1" applyFill="1" applyBorder="1" applyAlignment="1">
      <alignment horizontal="center" vertical="top" wrapText="1"/>
    </xf>
    <xf numFmtId="0" fontId="3" fillId="2" borderId="1" xfId="0" applyFont="1" applyFill="1" applyBorder="1" applyAlignment="1">
      <alignment horizontal="center" vertical="center"/>
    </xf>
    <xf numFmtId="0" fontId="3" fillId="2" borderId="0" xfId="0" applyFont="1" applyFill="1"/>
    <xf numFmtId="0" fontId="0" fillId="2" borderId="45" xfId="0" applyFill="1" applyBorder="1" applyAlignment="1">
      <alignment horizontal="center" vertical="center"/>
    </xf>
    <xf numFmtId="0" fontId="4" fillId="2" borderId="38" xfId="0" applyFont="1" applyFill="1" applyBorder="1" applyAlignment="1">
      <alignment horizontal="center" vertical="top" wrapText="1"/>
    </xf>
    <xf numFmtId="49" fontId="4" fillId="2" borderId="23" xfId="1" applyNumberFormat="1" applyFont="1" applyFill="1" applyBorder="1" applyAlignment="1">
      <alignment horizontal="center" vertical="center"/>
    </xf>
    <xf numFmtId="0" fontId="4" fillId="2" borderId="6" xfId="0" applyFont="1" applyFill="1" applyBorder="1" applyAlignment="1">
      <alignment horizontal="center" vertical="top" wrapText="1"/>
    </xf>
    <xf numFmtId="0" fontId="0" fillId="2" borderId="23" xfId="0" applyFill="1" applyBorder="1" applyAlignment="1">
      <alignment horizontal="center" vertical="center"/>
    </xf>
    <xf numFmtId="0" fontId="4" fillId="2" borderId="14" xfId="0" applyFont="1" applyFill="1" applyBorder="1" applyAlignment="1">
      <alignment horizontal="center" vertical="center" wrapText="1"/>
    </xf>
    <xf numFmtId="0" fontId="4" fillId="2" borderId="35" xfId="0" applyFont="1" applyFill="1" applyBorder="1" applyAlignment="1">
      <alignment horizontal="center" vertical="top" wrapText="1"/>
    </xf>
    <xf numFmtId="0" fontId="4" fillId="2" borderId="32" xfId="0" applyFont="1" applyFill="1" applyBorder="1" applyAlignment="1">
      <alignment horizontal="center" vertical="top" wrapText="1"/>
    </xf>
    <xf numFmtId="49" fontId="4" fillId="2" borderId="57" xfId="1" applyNumberFormat="1" applyFont="1" applyFill="1" applyBorder="1" applyAlignment="1">
      <alignment horizontal="center" vertical="center"/>
    </xf>
    <xf numFmtId="0" fontId="4" fillId="2" borderId="39" xfId="0" applyFont="1" applyFill="1" applyBorder="1" applyAlignment="1">
      <alignment horizontal="center" vertical="center" wrapText="1"/>
    </xf>
    <xf numFmtId="165" fontId="4" fillId="2" borderId="10" xfId="0" applyNumberFormat="1" applyFont="1" applyFill="1" applyBorder="1" applyAlignment="1">
      <alignment horizontal="center" vertical="center"/>
    </xf>
    <xf numFmtId="0" fontId="4" fillId="2" borderId="39" xfId="0" applyFont="1" applyFill="1" applyBorder="1" applyAlignment="1">
      <alignment horizontal="center" vertical="top" wrapText="1"/>
    </xf>
    <xf numFmtId="0" fontId="0" fillId="2" borderId="43" xfId="0" applyFill="1" applyBorder="1" applyAlignment="1">
      <alignment horizontal="center" vertical="center"/>
    </xf>
    <xf numFmtId="0" fontId="27"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6" fontId="4" fillId="2" borderId="15" xfId="0" applyNumberFormat="1" applyFont="1" applyFill="1" applyBorder="1" applyAlignment="1">
      <alignment horizontal="center" vertical="center" wrapText="1"/>
    </xf>
    <xf numFmtId="16" fontId="4" fillId="2" borderId="38" xfId="0" applyNumberFormat="1" applyFont="1" applyFill="1" applyBorder="1" applyAlignment="1">
      <alignment horizontal="center" vertical="top" wrapText="1"/>
    </xf>
    <xf numFmtId="0" fontId="0" fillId="2" borderId="6" xfId="0" applyFill="1" applyBorder="1" applyAlignment="1">
      <alignment horizontal="center" vertical="top" wrapText="1"/>
    </xf>
    <xf numFmtId="0" fontId="0" fillId="2" borderId="39" xfId="0" applyFill="1" applyBorder="1" applyAlignment="1">
      <alignment horizontal="center" vertical="top" wrapText="1"/>
    </xf>
    <xf numFmtId="0" fontId="0" fillId="2" borderId="44" xfId="0" applyFill="1" applyBorder="1" applyAlignment="1">
      <alignment horizontal="center" vertical="center"/>
    </xf>
    <xf numFmtId="16" fontId="4" fillId="2" borderId="38" xfId="0" applyNumberFormat="1"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xf>
    <xf numFmtId="0" fontId="3" fillId="2" borderId="4" xfId="0" applyFont="1" applyFill="1" applyBorder="1" applyAlignment="1">
      <alignment horizontal="center" vertical="top" wrapText="1"/>
    </xf>
    <xf numFmtId="49" fontId="4" fillId="2" borderId="67" xfId="1" applyNumberFormat="1" applyFont="1" applyFill="1" applyBorder="1" applyAlignment="1">
      <alignment horizontal="center" vertical="center"/>
    </xf>
    <xf numFmtId="16" fontId="4" fillId="2" borderId="11" xfId="0" applyNumberFormat="1" applyFont="1" applyFill="1" applyBorder="1" applyAlignment="1">
      <alignment horizontal="center" vertical="center" wrapText="1"/>
    </xf>
    <xf numFmtId="49" fontId="4" fillId="2" borderId="5" xfId="1" applyNumberFormat="1" applyFont="1" applyFill="1" applyBorder="1" applyAlignment="1">
      <alignment horizontal="center" vertical="center"/>
    </xf>
    <xf numFmtId="0" fontId="0" fillId="2" borderId="5" xfId="0" applyFill="1" applyBorder="1" applyAlignment="1">
      <alignment horizontal="center" vertical="center"/>
    </xf>
    <xf numFmtId="0" fontId="0" fillId="2" borderId="66" xfId="0" applyFill="1" applyBorder="1" applyAlignment="1">
      <alignment horizontal="center" vertical="center"/>
    </xf>
    <xf numFmtId="0" fontId="4" fillId="2" borderId="2" xfId="0" applyFont="1" applyFill="1" applyBorder="1" applyAlignment="1">
      <alignment horizontal="center" vertical="top" wrapText="1"/>
    </xf>
    <xf numFmtId="49" fontId="4" fillId="2" borderId="16" xfId="1" applyNumberFormat="1" applyFont="1" applyFill="1" applyBorder="1" applyAlignment="1">
      <alignment horizontal="center" vertical="center"/>
    </xf>
    <xf numFmtId="16" fontId="4" fillId="2" borderId="32" xfId="0" applyNumberFormat="1" applyFont="1" applyFill="1" applyBorder="1" applyAlignment="1">
      <alignment horizontal="center" vertical="center" wrapText="1"/>
    </xf>
    <xf numFmtId="49" fontId="4" fillId="2" borderId="18" xfId="1" applyNumberFormat="1" applyFont="1" applyFill="1" applyBorder="1" applyAlignment="1">
      <alignment horizontal="center" vertical="center"/>
    </xf>
    <xf numFmtId="0" fontId="0" fillId="2" borderId="18" xfId="0" applyFill="1" applyBorder="1" applyAlignment="1">
      <alignment horizontal="center" vertical="center"/>
    </xf>
    <xf numFmtId="0" fontId="0" fillId="2" borderId="20" xfId="0" applyFill="1" applyBorder="1" applyAlignment="1">
      <alignment horizontal="center" vertical="center"/>
    </xf>
    <xf numFmtId="0" fontId="4" fillId="2" borderId="14" xfId="0" applyFont="1" applyFill="1" applyBorder="1" applyAlignment="1">
      <alignment horizontal="center" vertical="top" wrapText="1"/>
    </xf>
    <xf numFmtId="49" fontId="4" fillId="2" borderId="50" xfId="1" applyNumberFormat="1" applyFont="1" applyFill="1" applyBorder="1" applyAlignment="1">
      <alignment horizontal="center" vertical="center"/>
    </xf>
    <xf numFmtId="0" fontId="0" fillId="2" borderId="9" xfId="0" applyFill="1" applyBorder="1" applyAlignment="1">
      <alignment horizontal="center" vertical="center" wrapText="1"/>
    </xf>
    <xf numFmtId="0" fontId="0" fillId="2" borderId="34" xfId="0" applyFill="1" applyBorder="1" applyAlignment="1">
      <alignment horizontal="center" vertical="center"/>
    </xf>
    <xf numFmtId="49" fontId="4" fillId="2" borderId="24" xfId="1" applyNumberFormat="1" applyFont="1" applyFill="1" applyBorder="1" applyAlignment="1">
      <alignment horizontal="center" vertical="center"/>
    </xf>
    <xf numFmtId="0" fontId="4" fillId="2" borderId="35" xfId="0" applyFont="1" applyFill="1" applyBorder="1" applyAlignment="1">
      <alignment horizontal="center" vertical="center" wrapText="1"/>
    </xf>
    <xf numFmtId="16" fontId="4" fillId="2" borderId="32" xfId="0" applyNumberFormat="1" applyFont="1" applyFill="1" applyBorder="1" applyAlignment="1">
      <alignment horizontal="center" vertical="top" wrapText="1"/>
    </xf>
    <xf numFmtId="0" fontId="0" fillId="2" borderId="35" xfId="0" applyFill="1" applyBorder="1" applyAlignment="1">
      <alignment horizontal="center" vertical="top" wrapText="1"/>
    </xf>
    <xf numFmtId="16" fontId="4" fillId="2" borderId="15" xfId="0" applyNumberFormat="1" applyFont="1" applyFill="1" applyBorder="1" applyAlignment="1">
      <alignment horizontal="center" vertical="top" wrapText="1"/>
    </xf>
    <xf numFmtId="0" fontId="0" fillId="2" borderId="17" xfId="0" applyFill="1" applyBorder="1" applyAlignment="1">
      <alignment horizontal="center" vertical="top" wrapText="1"/>
    </xf>
    <xf numFmtId="0" fontId="0" fillId="2" borderId="39" xfId="0" applyFill="1" applyBorder="1" applyAlignment="1">
      <alignment horizontal="center" vertical="center" wrapText="1"/>
    </xf>
    <xf numFmtId="49" fontId="4" fillId="2" borderId="10" xfId="1"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5" xfId="0" applyFont="1" applyFill="1" applyBorder="1" applyAlignment="1">
      <alignment horizontal="center" vertical="center" wrapText="1"/>
    </xf>
    <xf numFmtId="165" fontId="11" fillId="2" borderId="1" xfId="0" applyNumberFormat="1" applyFont="1" applyFill="1" applyBorder="1" applyAlignment="1">
      <alignment horizontal="center" vertical="center"/>
    </xf>
    <xf numFmtId="0" fontId="4" fillId="2" borderId="34"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26" xfId="0" applyFont="1" applyFill="1" applyBorder="1" applyAlignment="1">
      <alignment horizontal="center"/>
    </xf>
    <xf numFmtId="0" fontId="3" fillId="2" borderId="26" xfId="0" applyFont="1" applyFill="1" applyBorder="1" applyAlignment="1">
      <alignment horizontal="center" vertical="top" wrapText="1"/>
    </xf>
    <xf numFmtId="0" fontId="3" fillId="2" borderId="27" xfId="0" applyFont="1" applyFill="1" applyBorder="1" applyAlignment="1">
      <alignment horizontal="center" vertical="top" wrapText="1"/>
    </xf>
    <xf numFmtId="0" fontId="2" fillId="2" borderId="17" xfId="0" applyFont="1" applyFill="1" applyBorder="1" applyAlignment="1">
      <alignment horizontal="center" vertical="center" wrapText="1"/>
    </xf>
    <xf numFmtId="165" fontId="0" fillId="2" borderId="0" xfId="0" applyNumberFormat="1" applyFill="1"/>
    <xf numFmtId="0" fontId="2" fillId="2" borderId="1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165" fontId="4" fillId="2" borderId="8" xfId="0" applyNumberFormat="1"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top" wrapText="1"/>
    </xf>
    <xf numFmtId="0" fontId="4" fillId="2" borderId="55" xfId="0" applyFont="1" applyFill="1" applyBorder="1" applyAlignment="1">
      <alignment horizontal="center" vertical="top" wrapText="1"/>
    </xf>
    <xf numFmtId="0" fontId="4" fillId="2" borderId="2" xfId="0" applyFont="1" applyFill="1" applyBorder="1" applyAlignment="1">
      <alignment horizontal="center" vertical="center" wrapText="1"/>
    </xf>
    <xf numFmtId="165" fontId="4" fillId="2" borderId="4" xfId="0" applyNumberFormat="1" applyFont="1" applyFill="1" applyBorder="1" applyAlignment="1">
      <alignment horizontal="center" vertical="top" wrapText="1"/>
    </xf>
    <xf numFmtId="165" fontId="4" fillId="2" borderId="2"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9" fillId="2" borderId="6" xfId="0" applyFont="1" applyFill="1" applyBorder="1" applyAlignment="1">
      <alignment horizontal="center" vertical="top" wrapText="1"/>
    </xf>
    <xf numFmtId="0" fontId="0" fillId="2" borderId="36" xfId="0" applyFill="1" applyBorder="1" applyAlignment="1">
      <alignment horizontal="center" vertical="top" wrapText="1"/>
    </xf>
    <xf numFmtId="0" fontId="3" fillId="2" borderId="25" xfId="0" quotePrefix="1" applyFont="1" applyFill="1" applyBorder="1" applyAlignment="1">
      <alignment horizontal="center" vertical="top" wrapText="1"/>
    </xf>
    <xf numFmtId="165" fontId="3" fillId="2" borderId="26" xfId="0" quotePrefix="1" applyNumberFormat="1" applyFont="1" applyFill="1" applyBorder="1" applyAlignment="1">
      <alignment horizontal="center" vertical="center" wrapText="1"/>
    </xf>
    <xf numFmtId="165" fontId="3" fillId="2" borderId="26" xfId="0" applyNumberFormat="1" applyFont="1" applyFill="1" applyBorder="1" applyAlignment="1">
      <alignment horizontal="center" vertical="center"/>
    </xf>
    <xf numFmtId="165" fontId="3" fillId="2" borderId="27" xfId="0" applyNumberFormat="1" applyFont="1" applyFill="1" applyBorder="1" applyAlignment="1">
      <alignment horizontal="center" vertical="center"/>
    </xf>
    <xf numFmtId="0" fontId="4" fillId="2" borderId="37" xfId="0" applyFont="1" applyFill="1" applyBorder="1" applyAlignment="1">
      <alignment horizontal="center" vertical="top" wrapText="1"/>
    </xf>
    <xf numFmtId="0" fontId="4" fillId="2" borderId="27" xfId="0" applyFont="1" applyFill="1" applyBorder="1" applyAlignment="1">
      <alignment horizontal="center" vertical="top" wrapText="1"/>
    </xf>
    <xf numFmtId="0" fontId="3" fillId="2" borderId="23" xfId="0" applyFont="1" applyFill="1" applyBorder="1" applyAlignment="1">
      <alignment horizontal="center" vertical="center"/>
    </xf>
    <xf numFmtId="0" fontId="4" fillId="2" borderId="52" xfId="0" applyFont="1" applyFill="1" applyBorder="1"/>
    <xf numFmtId="0" fontId="4" fillId="2" borderId="37" xfId="0" applyFont="1" applyFill="1" applyBorder="1"/>
    <xf numFmtId="0" fontId="4" fillId="2" borderId="36" xfId="0" applyFont="1" applyFill="1" applyBorder="1" applyAlignment="1">
      <alignment horizontal="left" vertical="center" wrapText="1"/>
    </xf>
    <xf numFmtId="0" fontId="4" fillId="2" borderId="33" xfId="0" applyFont="1" applyFill="1" applyBorder="1" applyAlignment="1">
      <alignment horizontal="left" vertical="center" wrapText="1"/>
    </xf>
    <xf numFmtId="0" fontId="4" fillId="2" borderId="52" xfId="0" applyFont="1" applyFill="1" applyBorder="1" applyAlignment="1">
      <alignment horizontal="left" vertical="center" wrapText="1"/>
    </xf>
    <xf numFmtId="16" fontId="4" fillId="2" borderId="8" xfId="0" applyNumberFormat="1" applyFont="1" applyFill="1" applyBorder="1" applyAlignment="1">
      <alignment horizontal="center" vertical="top" wrapText="1"/>
    </xf>
    <xf numFmtId="0" fontId="0" fillId="2" borderId="1" xfId="0" applyFill="1" applyBorder="1" applyAlignment="1">
      <alignment horizontal="center" vertical="top" wrapText="1"/>
    </xf>
    <xf numFmtId="0" fontId="0" fillId="2" borderId="49" xfId="0" applyFill="1" applyBorder="1" applyAlignment="1">
      <alignment horizontal="center" vertical="center"/>
    </xf>
    <xf numFmtId="0" fontId="0" fillId="2" borderId="2" xfId="0" applyFill="1" applyBorder="1" applyAlignment="1">
      <alignment horizontal="center" vertical="top" wrapText="1"/>
    </xf>
    <xf numFmtId="0" fontId="0" fillId="2" borderId="14" xfId="0" applyFill="1" applyBorder="1" applyAlignment="1">
      <alignment horizontal="center" vertical="top" wrapText="1"/>
    </xf>
    <xf numFmtId="0" fontId="3" fillId="2" borderId="23"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25" xfId="0" applyFont="1" applyFill="1" applyBorder="1" applyAlignment="1">
      <alignment horizontal="center" vertical="center" wrapText="1"/>
    </xf>
    <xf numFmtId="165" fontId="3" fillId="2" borderId="26" xfId="0" applyNumberFormat="1" applyFont="1" applyFill="1" applyBorder="1" applyAlignment="1">
      <alignment horizontal="center" vertical="center" wrapText="1"/>
    </xf>
    <xf numFmtId="165" fontId="3" fillId="2" borderId="27" xfId="0" applyNumberFormat="1" applyFont="1" applyFill="1" applyBorder="1" applyAlignment="1">
      <alignment horizontal="center" vertical="center" wrapText="1"/>
    </xf>
    <xf numFmtId="0" fontId="3" fillId="2" borderId="51" xfId="0" applyFont="1" applyFill="1" applyBorder="1" applyAlignment="1">
      <alignment horizontal="center" vertical="center" wrapText="1"/>
    </xf>
    <xf numFmtId="0" fontId="3" fillId="2" borderId="52" xfId="0" applyFont="1" applyFill="1" applyBorder="1" applyAlignment="1">
      <alignment horizontal="center" vertical="center" wrapText="1"/>
    </xf>
    <xf numFmtId="0" fontId="4" fillId="2" borderId="63" xfId="0" applyFont="1" applyFill="1" applyBorder="1" applyAlignment="1">
      <alignment horizontal="center"/>
    </xf>
    <xf numFmtId="0" fontId="3" fillId="2" borderId="42" xfId="0" applyFont="1" applyFill="1" applyBorder="1" applyAlignment="1">
      <alignment horizontal="center" vertical="center"/>
    </xf>
    <xf numFmtId="0" fontId="3" fillId="2" borderId="32" xfId="0" applyFont="1" applyFill="1" applyBorder="1" applyAlignment="1">
      <alignment horizontal="right" vertical="top"/>
    </xf>
    <xf numFmtId="0" fontId="3" fillId="2" borderId="8" xfId="0" applyFont="1" applyFill="1" applyBorder="1" applyAlignment="1">
      <alignment horizontal="right" vertical="top" wrapText="1"/>
    </xf>
    <xf numFmtId="165" fontId="3" fillId="2" borderId="8" xfId="0" applyNumberFormat="1" applyFont="1" applyFill="1" applyBorder="1" applyAlignment="1">
      <alignment horizontal="right" vertical="top" wrapText="1"/>
    </xf>
    <xf numFmtId="165" fontId="3" fillId="2" borderId="50" xfId="0" applyNumberFormat="1" applyFont="1" applyFill="1" applyBorder="1" applyAlignment="1">
      <alignment horizontal="right" vertical="top" wrapText="1"/>
    </xf>
    <xf numFmtId="0" fontId="4" fillId="2" borderId="8" xfId="0" applyFont="1" applyFill="1" applyBorder="1" applyAlignment="1">
      <alignment horizontal="center" vertical="top"/>
    </xf>
    <xf numFmtId="0" fontId="4" fillId="2" borderId="16" xfId="0" applyFont="1" applyFill="1" applyBorder="1" applyAlignment="1">
      <alignment horizontal="center" vertical="top"/>
    </xf>
    <xf numFmtId="0" fontId="4" fillId="2" borderId="58" xfId="0" applyFont="1" applyFill="1" applyBorder="1" applyAlignment="1">
      <alignment horizontal="center"/>
    </xf>
    <xf numFmtId="0" fontId="3" fillId="2" borderId="45" xfId="0" applyFont="1" applyFill="1" applyBorder="1" applyAlignment="1">
      <alignment horizontal="center" vertical="center"/>
    </xf>
    <xf numFmtId="0" fontId="3" fillId="2" borderId="6" xfId="0" applyFont="1" applyFill="1" applyBorder="1" applyAlignment="1">
      <alignment horizontal="right" vertical="top"/>
    </xf>
    <xf numFmtId="0" fontId="3" fillId="2" borderId="1" xfId="0" applyFont="1" applyFill="1" applyBorder="1" applyAlignment="1">
      <alignment horizontal="right" vertical="top"/>
    </xf>
    <xf numFmtId="165" fontId="3" fillId="2" borderId="1" xfId="0" applyNumberFormat="1" applyFont="1" applyFill="1" applyBorder="1" applyAlignment="1">
      <alignment horizontal="right" vertical="top" wrapText="1"/>
    </xf>
    <xf numFmtId="165" fontId="3" fillId="2" borderId="4" xfId="0" applyNumberFormat="1" applyFont="1" applyFill="1" applyBorder="1" applyAlignment="1">
      <alignment horizontal="right" vertical="top" wrapText="1"/>
    </xf>
    <xf numFmtId="165" fontId="3" fillId="2" borderId="5" xfId="0" applyNumberFormat="1" applyFont="1" applyFill="1" applyBorder="1" applyAlignment="1">
      <alignment horizontal="right" vertical="top" wrapText="1"/>
    </xf>
    <xf numFmtId="0" fontId="4" fillId="2" borderId="1" xfId="0" applyFont="1" applyFill="1" applyBorder="1" applyAlignment="1">
      <alignment horizontal="center" vertical="top"/>
    </xf>
    <xf numFmtId="0" fontId="4" fillId="2" borderId="18" xfId="0" applyFont="1" applyFill="1" applyBorder="1" applyAlignment="1">
      <alignment horizontal="center" vertical="top"/>
    </xf>
    <xf numFmtId="0" fontId="3" fillId="2" borderId="6" xfId="0" applyFont="1" applyFill="1" applyBorder="1"/>
    <xf numFmtId="0" fontId="3" fillId="2" borderId="1" xfId="0" applyFont="1" applyFill="1" applyBorder="1"/>
    <xf numFmtId="165" fontId="3" fillId="2" borderId="67" xfId="0" applyNumberFormat="1" applyFont="1" applyFill="1" applyBorder="1" applyAlignment="1">
      <alignment horizontal="right" vertical="top" wrapText="1"/>
    </xf>
    <xf numFmtId="0" fontId="3" fillId="2" borderId="2" xfId="0" applyFont="1" applyFill="1" applyBorder="1"/>
    <xf numFmtId="165" fontId="3" fillId="2" borderId="2" xfId="0" applyNumberFormat="1" applyFont="1" applyFill="1" applyBorder="1" applyAlignment="1">
      <alignment horizontal="right" vertical="top" wrapText="1"/>
    </xf>
    <xf numFmtId="165" fontId="3" fillId="2" borderId="66" xfId="0" applyNumberFormat="1" applyFont="1" applyFill="1" applyBorder="1" applyAlignment="1">
      <alignment horizontal="right" vertical="top" wrapText="1"/>
    </xf>
    <xf numFmtId="0" fontId="4" fillId="2" borderId="64" xfId="0" applyFont="1" applyFill="1" applyBorder="1" applyAlignment="1">
      <alignment horizontal="center"/>
    </xf>
    <xf numFmtId="0" fontId="3" fillId="2" borderId="43" xfId="0" applyFont="1" applyFill="1" applyBorder="1" applyAlignment="1">
      <alignment horizontal="center" vertical="center"/>
    </xf>
    <xf numFmtId="0" fontId="3" fillId="2" borderId="30" xfId="0" applyFont="1" applyFill="1" applyBorder="1" applyAlignment="1">
      <alignment horizontal="right" vertical="top"/>
    </xf>
    <xf numFmtId="0" fontId="0" fillId="2" borderId="25" xfId="0" applyFill="1" applyBorder="1"/>
    <xf numFmtId="165" fontId="9" fillId="2" borderId="26" xfId="0" applyNumberFormat="1" applyFont="1" applyFill="1" applyBorder="1"/>
    <xf numFmtId="165" fontId="3" fillId="2" borderId="26" xfId="0" applyNumberFormat="1" applyFont="1" applyFill="1" applyBorder="1"/>
    <xf numFmtId="165" fontId="3" fillId="2" borderId="36" xfId="0" applyNumberFormat="1" applyFont="1" applyFill="1" applyBorder="1"/>
    <xf numFmtId="0" fontId="4" fillId="2" borderId="14" xfId="0" applyFont="1" applyFill="1" applyBorder="1" applyAlignment="1">
      <alignment horizontal="center" vertical="top"/>
    </xf>
    <xf numFmtId="0" fontId="4" fillId="2" borderId="20" xfId="0" applyFont="1" applyFill="1" applyBorder="1" applyAlignment="1">
      <alignment horizontal="center" vertical="top"/>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02"/>
  <sheetViews>
    <sheetView tabSelected="1" defaultGridColor="0" view="pageBreakPreview" topLeftCell="A667" colorId="24" zoomScale="70" zoomScaleNormal="90" zoomScaleSheetLayoutView="70" workbookViewId="0">
      <selection activeCell="B651" sqref="B651:B658"/>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customWidth="1"/>
    <col min="8" max="8" width="19.140625" style="8" customWidth="1"/>
    <col min="9" max="10" width="19.42578125" customWidth="1"/>
    <col min="11" max="11" width="31.28515625" customWidth="1"/>
    <col min="12" max="12" width="34.5703125" customWidth="1"/>
    <col min="13" max="13" width="16" bestFit="1" customWidth="1"/>
  </cols>
  <sheetData>
    <row r="1" spans="1:13" ht="21" customHeight="1" x14ac:dyDescent="0.35">
      <c r="A1" s="48"/>
      <c r="B1" s="48"/>
      <c r="C1" s="48">
        <v>0</v>
      </c>
      <c r="D1" s="49" t="s">
        <v>189</v>
      </c>
      <c r="E1" s="49"/>
      <c r="F1" s="49"/>
      <c r="G1" s="49"/>
      <c r="H1" s="49"/>
      <c r="I1" s="49"/>
      <c r="J1" s="49"/>
      <c r="K1" s="50"/>
      <c r="L1" s="51" t="s">
        <v>20</v>
      </c>
      <c r="M1" s="8"/>
    </row>
    <row r="2" spans="1:13" ht="21" customHeight="1" x14ac:dyDescent="0.35">
      <c r="A2" s="48"/>
      <c r="B2" s="48"/>
      <c r="C2" s="48"/>
      <c r="D2" s="49"/>
      <c r="E2" s="49"/>
      <c r="F2" s="49"/>
      <c r="G2" s="49"/>
      <c r="H2" s="49"/>
      <c r="I2" s="49"/>
      <c r="J2" s="49"/>
      <c r="K2" s="50"/>
      <c r="L2" s="51" t="s">
        <v>21</v>
      </c>
      <c r="M2" s="8"/>
    </row>
    <row r="3" spans="1:13" ht="33" customHeight="1" thickBot="1" x14ac:dyDescent="0.4">
      <c r="A3" s="48"/>
      <c r="B3" s="48"/>
      <c r="C3" s="48"/>
      <c r="D3" s="52"/>
      <c r="E3" s="52"/>
      <c r="F3" s="52"/>
      <c r="G3" s="52"/>
      <c r="H3" s="52"/>
      <c r="I3" s="52"/>
      <c r="J3" s="52"/>
      <c r="K3" s="50"/>
      <c r="L3" s="51" t="s">
        <v>187</v>
      </c>
      <c r="M3" s="8"/>
    </row>
    <row r="4" spans="1:13" ht="21.75" customHeight="1" thickBot="1" x14ac:dyDescent="0.3">
      <c r="A4" s="53" t="s">
        <v>0</v>
      </c>
      <c r="B4" s="54" t="s">
        <v>1</v>
      </c>
      <c r="C4" s="55"/>
      <c r="D4" s="56" t="s">
        <v>196</v>
      </c>
      <c r="E4" s="57" t="s">
        <v>208</v>
      </c>
      <c r="F4" s="58" t="s">
        <v>209</v>
      </c>
      <c r="G4" s="59"/>
      <c r="H4" s="59"/>
      <c r="I4" s="59"/>
      <c r="J4" s="60"/>
      <c r="K4" s="56" t="s">
        <v>2</v>
      </c>
      <c r="L4" s="61" t="s">
        <v>316</v>
      </c>
      <c r="M4" s="8"/>
    </row>
    <row r="5" spans="1:13" ht="15" customHeight="1" x14ac:dyDescent="0.25">
      <c r="A5" s="62"/>
      <c r="B5" s="63"/>
      <c r="C5" s="64"/>
      <c r="D5" s="65"/>
      <c r="E5" s="66"/>
      <c r="F5" s="53" t="s">
        <v>242</v>
      </c>
      <c r="G5" s="67" t="s">
        <v>227</v>
      </c>
      <c r="H5" s="67" t="s">
        <v>9</v>
      </c>
      <c r="I5" s="67" t="s">
        <v>10</v>
      </c>
      <c r="J5" s="67" t="s">
        <v>22</v>
      </c>
      <c r="K5" s="65"/>
      <c r="L5" s="68"/>
      <c r="M5" s="8"/>
    </row>
    <row r="6" spans="1:13" ht="66.75" customHeight="1" thickBot="1" x14ac:dyDescent="0.3">
      <c r="A6" s="69"/>
      <c r="B6" s="70"/>
      <c r="C6" s="71"/>
      <c r="D6" s="72"/>
      <c r="E6" s="73"/>
      <c r="F6" s="69"/>
      <c r="G6" s="69"/>
      <c r="H6" s="69"/>
      <c r="I6" s="69"/>
      <c r="J6" s="69"/>
      <c r="K6" s="72"/>
      <c r="L6" s="74"/>
      <c r="M6" s="8"/>
    </row>
    <row r="7" spans="1:13" ht="17.25" thickBot="1" x14ac:dyDescent="0.3">
      <c r="A7" s="75">
        <v>1</v>
      </c>
      <c r="B7" s="76">
        <v>2</v>
      </c>
      <c r="C7" s="77"/>
      <c r="D7" s="78">
        <v>3</v>
      </c>
      <c r="E7" s="78">
        <v>4</v>
      </c>
      <c r="F7" s="78">
        <v>5</v>
      </c>
      <c r="G7" s="78">
        <v>6</v>
      </c>
      <c r="H7" s="78">
        <v>7</v>
      </c>
      <c r="I7" s="78">
        <v>8</v>
      </c>
      <c r="J7" s="78">
        <v>9</v>
      </c>
      <c r="K7" s="79">
        <v>10</v>
      </c>
      <c r="L7" s="80">
        <v>11</v>
      </c>
      <c r="M7" s="8"/>
    </row>
    <row r="8" spans="1:13" ht="21.75" customHeight="1" x14ac:dyDescent="0.25">
      <c r="A8" s="81" t="s">
        <v>3</v>
      </c>
      <c r="B8" s="82" t="s">
        <v>4</v>
      </c>
      <c r="C8" s="83"/>
      <c r="D8" s="84" t="s">
        <v>6</v>
      </c>
      <c r="E8" s="85"/>
      <c r="F8" s="85"/>
      <c r="G8" s="85"/>
      <c r="H8" s="85"/>
      <c r="I8" s="85"/>
      <c r="J8" s="85"/>
      <c r="K8" s="85"/>
      <c r="L8" s="86"/>
      <c r="M8" s="8"/>
    </row>
    <row r="9" spans="1:13" ht="21.75" customHeight="1" thickBot="1" x14ac:dyDescent="0.3">
      <c r="A9" s="87"/>
      <c r="B9" s="88" t="s">
        <v>5</v>
      </c>
      <c r="C9" s="89"/>
      <c r="D9" s="90" t="s">
        <v>7</v>
      </c>
      <c r="E9" s="91"/>
      <c r="F9" s="91"/>
      <c r="G9" s="91"/>
      <c r="H9" s="91"/>
      <c r="I9" s="91"/>
      <c r="J9" s="91"/>
      <c r="K9" s="91"/>
      <c r="L9" s="92"/>
      <c r="M9" s="8"/>
    </row>
    <row r="10" spans="1:13" ht="17.25" thickBot="1" x14ac:dyDescent="0.3">
      <c r="A10" s="93" t="s">
        <v>8</v>
      </c>
      <c r="B10" s="94"/>
      <c r="C10" s="94"/>
      <c r="D10" s="94"/>
      <c r="E10" s="94"/>
      <c r="F10" s="94"/>
      <c r="G10" s="94"/>
      <c r="H10" s="94"/>
      <c r="I10" s="94"/>
      <c r="J10" s="94"/>
      <c r="K10" s="94"/>
      <c r="L10" s="95"/>
      <c r="M10" s="8"/>
    </row>
    <row r="11" spans="1:13" ht="23.25" customHeight="1" x14ac:dyDescent="0.25">
      <c r="A11" s="96" t="s">
        <v>17</v>
      </c>
      <c r="B11" s="97" t="s">
        <v>16</v>
      </c>
      <c r="C11" s="98"/>
      <c r="D11" s="99">
        <v>2018</v>
      </c>
      <c r="E11" s="100">
        <f>F11+G11+H11+J11</f>
        <v>6000</v>
      </c>
      <c r="F11" s="100">
        <v>0</v>
      </c>
      <c r="G11" s="100">
        <v>3000</v>
      </c>
      <c r="H11" s="100">
        <v>3000</v>
      </c>
      <c r="I11" s="100">
        <v>3000</v>
      </c>
      <c r="J11" s="100">
        <v>0</v>
      </c>
      <c r="K11" s="101" t="s">
        <v>11</v>
      </c>
      <c r="L11" s="102" t="s">
        <v>12</v>
      </c>
      <c r="M11" s="8"/>
    </row>
    <row r="12" spans="1:13" ht="23.25" customHeight="1" x14ac:dyDescent="0.25">
      <c r="A12" s="103"/>
      <c r="B12" s="104"/>
      <c r="C12" s="105"/>
      <c r="D12" s="106">
        <v>2019</v>
      </c>
      <c r="E12" s="10">
        <f t="shared" ref="E12:E26" si="0">F12+G12+H12+J12</f>
        <v>6000</v>
      </c>
      <c r="F12" s="10">
        <v>0</v>
      </c>
      <c r="G12" s="10">
        <v>3000</v>
      </c>
      <c r="H12" s="10">
        <v>3000</v>
      </c>
      <c r="I12" s="10">
        <v>3000</v>
      </c>
      <c r="J12" s="10">
        <v>0</v>
      </c>
      <c r="K12" s="107"/>
      <c r="L12" s="108"/>
      <c r="M12" s="8"/>
    </row>
    <row r="13" spans="1:13" ht="16.5" customHeight="1" x14ac:dyDescent="0.25">
      <c r="A13" s="103"/>
      <c r="B13" s="104"/>
      <c r="C13" s="105"/>
      <c r="D13" s="109">
        <v>2020</v>
      </c>
      <c r="E13" s="10">
        <f t="shared" si="0"/>
        <v>0</v>
      </c>
      <c r="F13" s="110">
        <v>0</v>
      </c>
      <c r="G13" s="10">
        <v>0</v>
      </c>
      <c r="H13" s="10">
        <v>0</v>
      </c>
      <c r="I13" s="10">
        <v>0</v>
      </c>
      <c r="J13" s="10">
        <v>0</v>
      </c>
      <c r="K13" s="107"/>
      <c r="L13" s="108"/>
      <c r="M13" s="8"/>
    </row>
    <row r="14" spans="1:13" ht="18" customHeight="1" x14ac:dyDescent="0.25">
      <c r="A14" s="111"/>
      <c r="B14" s="104"/>
      <c r="C14" s="105"/>
      <c r="D14" s="109">
        <v>2021</v>
      </c>
      <c r="E14" s="10">
        <f t="shared" si="0"/>
        <v>0</v>
      </c>
      <c r="F14" s="110">
        <v>0</v>
      </c>
      <c r="G14" s="10">
        <v>0</v>
      </c>
      <c r="H14" s="10">
        <v>0</v>
      </c>
      <c r="I14" s="10">
        <v>0</v>
      </c>
      <c r="J14" s="10">
        <v>0</v>
      </c>
      <c r="K14" s="112"/>
      <c r="L14" s="113"/>
      <c r="M14" s="8"/>
    </row>
    <row r="15" spans="1:13" ht="18.75" customHeight="1" x14ac:dyDescent="0.25">
      <c r="A15" s="111"/>
      <c r="B15" s="104"/>
      <c r="C15" s="105"/>
      <c r="D15" s="109">
        <v>2022</v>
      </c>
      <c r="E15" s="10">
        <f t="shared" si="0"/>
        <v>0</v>
      </c>
      <c r="F15" s="110">
        <v>0</v>
      </c>
      <c r="G15" s="10">
        <v>0</v>
      </c>
      <c r="H15" s="10">
        <v>0</v>
      </c>
      <c r="I15" s="10">
        <v>0</v>
      </c>
      <c r="J15" s="10">
        <v>0</v>
      </c>
      <c r="K15" s="112"/>
      <c r="L15" s="113"/>
      <c r="M15" s="8"/>
    </row>
    <row r="16" spans="1:13" ht="18.75" customHeight="1" x14ac:dyDescent="0.25">
      <c r="A16" s="111"/>
      <c r="B16" s="104"/>
      <c r="C16" s="105"/>
      <c r="D16" s="109">
        <v>2023</v>
      </c>
      <c r="E16" s="10">
        <f t="shared" si="0"/>
        <v>0</v>
      </c>
      <c r="F16" s="110">
        <v>0</v>
      </c>
      <c r="G16" s="10">
        <v>0</v>
      </c>
      <c r="H16" s="10">
        <f>I16</f>
        <v>0</v>
      </c>
      <c r="I16" s="10">
        <v>0</v>
      </c>
      <c r="J16" s="10">
        <v>0</v>
      </c>
      <c r="K16" s="112"/>
      <c r="L16" s="113"/>
      <c r="M16" s="8"/>
    </row>
    <row r="17" spans="1:23" ht="17.25" customHeight="1" x14ac:dyDescent="0.25">
      <c r="A17" s="111"/>
      <c r="B17" s="104"/>
      <c r="C17" s="105"/>
      <c r="D17" s="109">
        <v>2024</v>
      </c>
      <c r="E17" s="10">
        <f t="shared" si="0"/>
        <v>0</v>
      </c>
      <c r="F17" s="110">
        <v>0</v>
      </c>
      <c r="G17" s="10">
        <v>0</v>
      </c>
      <c r="H17" s="10">
        <f>I17</f>
        <v>0</v>
      </c>
      <c r="I17" s="10">
        <v>0</v>
      </c>
      <c r="J17" s="10">
        <v>0</v>
      </c>
      <c r="K17" s="112"/>
      <c r="L17" s="113"/>
      <c r="M17" s="8"/>
    </row>
    <row r="18" spans="1:23" ht="30.75" customHeight="1" thickBot="1" x14ac:dyDescent="0.3">
      <c r="A18" s="114"/>
      <c r="B18" s="115"/>
      <c r="C18" s="105"/>
      <c r="D18" s="116">
        <v>2025</v>
      </c>
      <c r="E18" s="117">
        <f t="shared" si="0"/>
        <v>0</v>
      </c>
      <c r="F18" s="118">
        <v>0</v>
      </c>
      <c r="G18" s="117">
        <v>0</v>
      </c>
      <c r="H18" s="117">
        <v>0</v>
      </c>
      <c r="I18" s="117">
        <v>0</v>
      </c>
      <c r="J18" s="117">
        <v>0</v>
      </c>
      <c r="K18" s="119"/>
      <c r="L18" s="120"/>
      <c r="M18" s="8"/>
    </row>
    <row r="19" spans="1:23" ht="20.25" customHeight="1" x14ac:dyDescent="0.25">
      <c r="A19" s="121" t="s">
        <v>18</v>
      </c>
      <c r="B19" s="122" t="s">
        <v>30</v>
      </c>
      <c r="C19" s="64"/>
      <c r="D19" s="99">
        <v>2018</v>
      </c>
      <c r="E19" s="100">
        <f t="shared" si="0"/>
        <v>0</v>
      </c>
      <c r="F19" s="100">
        <v>0</v>
      </c>
      <c r="G19" s="100">
        <v>0</v>
      </c>
      <c r="H19" s="100">
        <v>0</v>
      </c>
      <c r="I19" s="100">
        <v>0</v>
      </c>
      <c r="J19" s="100">
        <v>0</v>
      </c>
      <c r="K19" s="101" t="s">
        <v>13</v>
      </c>
      <c r="L19" s="102" t="s">
        <v>12</v>
      </c>
      <c r="M19" s="8"/>
    </row>
    <row r="20" spans="1:23" ht="20.25" customHeight="1" x14ac:dyDescent="0.25">
      <c r="A20" s="123"/>
      <c r="B20" s="124"/>
      <c r="C20" s="64"/>
      <c r="D20" s="106">
        <v>2019</v>
      </c>
      <c r="E20" s="10">
        <f t="shared" si="0"/>
        <v>0</v>
      </c>
      <c r="F20" s="10">
        <v>0</v>
      </c>
      <c r="G20" s="10">
        <v>0</v>
      </c>
      <c r="H20" s="10">
        <v>0</v>
      </c>
      <c r="I20" s="10">
        <v>0</v>
      </c>
      <c r="J20" s="10">
        <v>0</v>
      </c>
      <c r="K20" s="107"/>
      <c r="L20" s="108"/>
      <c r="M20" s="8"/>
    </row>
    <row r="21" spans="1:23" ht="18" customHeight="1" x14ac:dyDescent="0.25">
      <c r="A21" s="123"/>
      <c r="B21" s="124"/>
      <c r="C21" s="64"/>
      <c r="D21" s="109">
        <v>2020</v>
      </c>
      <c r="E21" s="10">
        <f>F21+G21+H21+J21</f>
        <v>6750</v>
      </c>
      <c r="F21" s="9">
        <v>0</v>
      </c>
      <c r="G21" s="10">
        <v>5700</v>
      </c>
      <c r="H21" s="10">
        <v>1050</v>
      </c>
      <c r="I21" s="10">
        <v>300</v>
      </c>
      <c r="J21" s="10">
        <v>0</v>
      </c>
      <c r="K21" s="107"/>
      <c r="L21" s="108"/>
      <c r="M21" s="8"/>
    </row>
    <row r="22" spans="1:23" ht="18.75" customHeight="1" x14ac:dyDescent="0.25">
      <c r="A22" s="123"/>
      <c r="B22" s="124"/>
      <c r="C22" s="64"/>
      <c r="D22" s="109">
        <v>2021</v>
      </c>
      <c r="E22" s="10">
        <f t="shared" si="0"/>
        <v>7200</v>
      </c>
      <c r="F22" s="9">
        <v>0</v>
      </c>
      <c r="G22" s="10">
        <v>5700</v>
      </c>
      <c r="H22" s="10">
        <v>1500</v>
      </c>
      <c r="I22" s="10">
        <v>300</v>
      </c>
      <c r="J22" s="10">
        <v>0</v>
      </c>
      <c r="K22" s="112"/>
      <c r="L22" s="113"/>
      <c r="M22" s="125"/>
    </row>
    <row r="23" spans="1:23" ht="21.75" customHeight="1" x14ac:dyDescent="0.25">
      <c r="A23" s="123"/>
      <c r="B23" s="124"/>
      <c r="C23" s="64"/>
      <c r="D23" s="109">
        <v>2022</v>
      </c>
      <c r="E23" s="10">
        <f t="shared" si="0"/>
        <v>0</v>
      </c>
      <c r="F23" s="9">
        <v>0</v>
      </c>
      <c r="G23" s="10">
        <v>0</v>
      </c>
      <c r="H23" s="10">
        <v>0</v>
      </c>
      <c r="I23" s="10">
        <v>0</v>
      </c>
      <c r="J23" s="10">
        <v>0</v>
      </c>
      <c r="K23" s="112"/>
      <c r="L23" s="113"/>
      <c r="M23" s="8"/>
    </row>
    <row r="24" spans="1:23" ht="18.75" customHeight="1" x14ac:dyDescent="0.25">
      <c r="A24" s="123"/>
      <c r="B24" s="124"/>
      <c r="C24" s="64"/>
      <c r="D24" s="109">
        <v>2023</v>
      </c>
      <c r="E24" s="10">
        <f t="shared" si="0"/>
        <v>0</v>
      </c>
      <c r="F24" s="9">
        <v>0</v>
      </c>
      <c r="G24" s="10">
        <v>0</v>
      </c>
      <c r="H24" s="10">
        <f>I24</f>
        <v>0</v>
      </c>
      <c r="I24" s="10">
        <v>0</v>
      </c>
      <c r="J24" s="10">
        <v>0</v>
      </c>
      <c r="K24" s="112"/>
      <c r="L24" s="113"/>
      <c r="M24" s="8"/>
    </row>
    <row r="25" spans="1:23" ht="21" customHeight="1" x14ac:dyDescent="0.25">
      <c r="A25" s="123"/>
      <c r="B25" s="124"/>
      <c r="C25" s="64"/>
      <c r="D25" s="109">
        <v>2024</v>
      </c>
      <c r="E25" s="10">
        <f>F25+G25+H25+J25</f>
        <v>0</v>
      </c>
      <c r="F25" s="9">
        <v>0</v>
      </c>
      <c r="G25" s="10">
        <v>0</v>
      </c>
      <c r="H25" s="10">
        <f>I25</f>
        <v>0</v>
      </c>
      <c r="I25" s="10">
        <v>0</v>
      </c>
      <c r="J25" s="10">
        <v>0</v>
      </c>
      <c r="K25" s="112"/>
      <c r="L25" s="113"/>
      <c r="M25" s="8"/>
    </row>
    <row r="26" spans="1:23" ht="29.25" customHeight="1" x14ac:dyDescent="0.25">
      <c r="A26" s="96"/>
      <c r="B26" s="97"/>
      <c r="C26" s="64"/>
      <c r="D26" s="126">
        <v>2025</v>
      </c>
      <c r="E26" s="127">
        <f t="shared" si="0"/>
        <v>0</v>
      </c>
      <c r="F26" s="128">
        <v>0</v>
      </c>
      <c r="G26" s="127">
        <v>0</v>
      </c>
      <c r="H26" s="127">
        <f>I26</f>
        <v>0</v>
      </c>
      <c r="I26" s="127">
        <v>0</v>
      </c>
      <c r="J26" s="127">
        <v>0</v>
      </c>
      <c r="K26" s="112"/>
      <c r="L26" s="113"/>
      <c r="M26" s="8"/>
    </row>
    <row r="27" spans="1:23" ht="21.75" customHeight="1" thickBot="1" x14ac:dyDescent="0.3">
      <c r="A27" s="129"/>
      <c r="B27" s="130"/>
      <c r="C27" s="71"/>
      <c r="D27" s="131" t="s">
        <v>14</v>
      </c>
      <c r="E27" s="132">
        <f>F27+G27+H27+J27</f>
        <v>25950</v>
      </c>
      <c r="F27" s="132">
        <f>SUM(F11:F26)</f>
        <v>0</v>
      </c>
      <c r="G27" s="132">
        <f t="shared" ref="G27:J27" si="1">SUM(G11:G26)</f>
        <v>17400</v>
      </c>
      <c r="H27" s="132">
        <f>SUM(H11:H26)</f>
        <v>8550</v>
      </c>
      <c r="I27" s="132">
        <f t="shared" si="1"/>
        <v>6600</v>
      </c>
      <c r="J27" s="132">
        <f t="shared" si="1"/>
        <v>0</v>
      </c>
      <c r="K27" s="133"/>
      <c r="L27" s="134"/>
      <c r="M27" s="8"/>
    </row>
    <row r="28" spans="1:23" ht="19.5" customHeight="1" x14ac:dyDescent="0.25">
      <c r="A28" s="81" t="s">
        <v>19</v>
      </c>
      <c r="B28" s="82" t="s">
        <v>4</v>
      </c>
      <c r="C28" s="135"/>
      <c r="D28" s="136" t="s">
        <v>15</v>
      </c>
      <c r="E28" s="136"/>
      <c r="F28" s="136"/>
      <c r="G28" s="136"/>
      <c r="H28" s="136"/>
      <c r="I28" s="136"/>
      <c r="J28" s="136"/>
      <c r="K28" s="136"/>
      <c r="L28" s="137"/>
      <c r="M28" s="8"/>
    </row>
    <row r="29" spans="1:23" ht="38.25" customHeight="1" thickBot="1" x14ac:dyDescent="0.3">
      <c r="A29" s="138"/>
      <c r="B29" s="88" t="s">
        <v>5</v>
      </c>
      <c r="C29" s="88"/>
      <c r="D29" s="139" t="s">
        <v>190</v>
      </c>
      <c r="E29" s="139"/>
      <c r="F29" s="139"/>
      <c r="G29" s="139"/>
      <c r="H29" s="139"/>
      <c r="I29" s="139"/>
      <c r="J29" s="139"/>
      <c r="K29" s="139"/>
      <c r="L29" s="140"/>
      <c r="M29" s="8"/>
    </row>
    <row r="30" spans="1:23" ht="26.25" customHeight="1" thickBot="1" x14ac:dyDescent="0.3">
      <c r="A30" s="141" t="s">
        <v>31</v>
      </c>
      <c r="B30" s="142"/>
      <c r="C30" s="142"/>
      <c r="D30" s="142"/>
      <c r="E30" s="142"/>
      <c r="F30" s="142"/>
      <c r="G30" s="142"/>
      <c r="H30" s="142"/>
      <c r="I30" s="142"/>
      <c r="J30" s="142"/>
      <c r="K30" s="142"/>
      <c r="L30" s="143"/>
      <c r="M30" s="8"/>
    </row>
    <row r="31" spans="1:23" s="5" customFormat="1" ht="23.25" customHeight="1" x14ac:dyDescent="0.25">
      <c r="A31" s="144" t="s">
        <v>32</v>
      </c>
      <c r="B31" s="145" t="s">
        <v>34</v>
      </c>
      <c r="C31" s="146"/>
      <c r="D31" s="99">
        <v>2018</v>
      </c>
      <c r="E31" s="147">
        <f>F31+G31+H31+J31</f>
        <v>295.2</v>
      </c>
      <c r="F31" s="147">
        <v>0</v>
      </c>
      <c r="G31" s="147">
        <v>0</v>
      </c>
      <c r="H31" s="147">
        <v>295.2</v>
      </c>
      <c r="I31" s="147">
        <v>0</v>
      </c>
      <c r="J31" s="147">
        <v>0</v>
      </c>
      <c r="K31" s="148" t="s">
        <v>37</v>
      </c>
      <c r="L31" s="149" t="s">
        <v>38</v>
      </c>
      <c r="M31" s="150"/>
      <c r="N31"/>
      <c r="O31"/>
      <c r="P31"/>
      <c r="Q31"/>
      <c r="R31"/>
      <c r="S31"/>
      <c r="T31"/>
      <c r="U31"/>
      <c r="V31"/>
      <c r="W31"/>
    </row>
    <row r="32" spans="1:23" ht="23.25" customHeight="1" x14ac:dyDescent="0.25">
      <c r="A32" s="103"/>
      <c r="B32" s="104"/>
      <c r="C32" s="151"/>
      <c r="D32" s="106">
        <v>2019</v>
      </c>
      <c r="E32" s="10">
        <f>F32+G32+H32+J32</f>
        <v>180.4</v>
      </c>
      <c r="F32" s="10">
        <v>0</v>
      </c>
      <c r="G32" s="10">
        <v>0</v>
      </c>
      <c r="H32" s="10">
        <v>180.4</v>
      </c>
      <c r="I32" s="10">
        <v>0</v>
      </c>
      <c r="J32" s="10">
        <v>0</v>
      </c>
      <c r="K32" s="107"/>
      <c r="L32" s="108"/>
      <c r="M32" s="152"/>
    </row>
    <row r="33" spans="1:13" ht="21" customHeight="1" x14ac:dyDescent="0.25">
      <c r="A33" s="103"/>
      <c r="B33" s="104"/>
      <c r="C33" s="151"/>
      <c r="D33" s="109">
        <v>2020</v>
      </c>
      <c r="E33" s="10">
        <f t="shared" ref="E33:E46" si="2">F33+G33+H33+J33</f>
        <v>0</v>
      </c>
      <c r="F33" s="9">
        <v>0</v>
      </c>
      <c r="G33" s="10">
        <v>0</v>
      </c>
      <c r="H33" s="10">
        <v>0</v>
      </c>
      <c r="I33" s="10">
        <v>0</v>
      </c>
      <c r="J33" s="10">
        <v>0</v>
      </c>
      <c r="K33" s="107"/>
      <c r="L33" s="108"/>
      <c r="M33" s="8"/>
    </row>
    <row r="34" spans="1:13" ht="21" customHeight="1" x14ac:dyDescent="0.25">
      <c r="A34" s="111"/>
      <c r="B34" s="153"/>
      <c r="C34" s="154"/>
      <c r="D34" s="109">
        <v>2021</v>
      </c>
      <c r="E34" s="10">
        <f t="shared" si="2"/>
        <v>0</v>
      </c>
      <c r="F34" s="9">
        <v>0</v>
      </c>
      <c r="G34" s="10">
        <v>0</v>
      </c>
      <c r="H34" s="10">
        <v>0</v>
      </c>
      <c r="I34" s="10">
        <v>0</v>
      </c>
      <c r="J34" s="10">
        <v>0</v>
      </c>
      <c r="K34" s="112"/>
      <c r="L34" s="113"/>
      <c r="M34" s="8"/>
    </row>
    <row r="35" spans="1:13" ht="16.5" customHeight="1" x14ac:dyDescent="0.25">
      <c r="A35" s="111"/>
      <c r="B35" s="153"/>
      <c r="C35" s="154"/>
      <c r="D35" s="109">
        <v>2022</v>
      </c>
      <c r="E35" s="10">
        <f t="shared" si="2"/>
        <v>0</v>
      </c>
      <c r="F35" s="9">
        <v>0</v>
      </c>
      <c r="G35" s="10">
        <v>0</v>
      </c>
      <c r="H35" s="10">
        <v>0</v>
      </c>
      <c r="I35" s="10">
        <v>0</v>
      </c>
      <c r="J35" s="10">
        <v>0</v>
      </c>
      <c r="K35" s="112"/>
      <c r="L35" s="113"/>
      <c r="M35" s="8"/>
    </row>
    <row r="36" spans="1:13" ht="24" customHeight="1" x14ac:dyDescent="0.25">
      <c r="A36" s="111"/>
      <c r="B36" s="153"/>
      <c r="C36" s="154"/>
      <c r="D36" s="109">
        <v>2023</v>
      </c>
      <c r="E36" s="10">
        <f t="shared" si="2"/>
        <v>0</v>
      </c>
      <c r="F36" s="9">
        <v>0</v>
      </c>
      <c r="G36" s="10">
        <v>0</v>
      </c>
      <c r="H36" s="10">
        <v>0</v>
      </c>
      <c r="I36" s="10">
        <v>0</v>
      </c>
      <c r="J36" s="10">
        <v>0</v>
      </c>
      <c r="K36" s="112"/>
      <c r="L36" s="113"/>
      <c r="M36" s="8"/>
    </row>
    <row r="37" spans="1:13" ht="24" customHeight="1" x14ac:dyDescent="0.25">
      <c r="A37" s="111"/>
      <c r="B37" s="153"/>
      <c r="C37" s="154"/>
      <c r="D37" s="109">
        <v>2024</v>
      </c>
      <c r="E37" s="10">
        <f t="shared" si="2"/>
        <v>200</v>
      </c>
      <c r="F37" s="9">
        <v>0</v>
      </c>
      <c r="G37" s="10">
        <v>0</v>
      </c>
      <c r="H37" s="10">
        <v>200</v>
      </c>
      <c r="I37" s="10">
        <v>0</v>
      </c>
      <c r="J37" s="10">
        <v>0</v>
      </c>
      <c r="K37" s="112"/>
      <c r="L37" s="113"/>
      <c r="M37" s="8"/>
    </row>
    <row r="38" spans="1:13" s="6" customFormat="1" ht="24" customHeight="1" thickBot="1" x14ac:dyDescent="0.3">
      <c r="A38" s="155"/>
      <c r="B38" s="156"/>
      <c r="C38" s="157"/>
      <c r="D38" s="116">
        <v>2025</v>
      </c>
      <c r="E38" s="117">
        <f t="shared" si="2"/>
        <v>200</v>
      </c>
      <c r="F38" s="158">
        <v>0</v>
      </c>
      <c r="G38" s="117">
        <v>0</v>
      </c>
      <c r="H38" s="117">
        <v>200</v>
      </c>
      <c r="I38" s="117">
        <v>0</v>
      </c>
      <c r="J38" s="117">
        <v>0</v>
      </c>
      <c r="K38" s="119"/>
      <c r="L38" s="120"/>
      <c r="M38" s="159"/>
    </row>
    <row r="39" spans="1:13" ht="23.25" customHeight="1" x14ac:dyDescent="0.25">
      <c r="A39" s="144" t="s">
        <v>33</v>
      </c>
      <c r="B39" s="145" t="s">
        <v>35</v>
      </c>
      <c r="C39" s="146"/>
      <c r="D39" s="99">
        <v>2018</v>
      </c>
      <c r="E39" s="147">
        <f t="shared" si="2"/>
        <v>245.1</v>
      </c>
      <c r="F39" s="147">
        <v>0</v>
      </c>
      <c r="G39" s="147">
        <v>0</v>
      </c>
      <c r="H39" s="147">
        <v>245.1</v>
      </c>
      <c r="I39" s="147">
        <v>0</v>
      </c>
      <c r="J39" s="147">
        <v>0</v>
      </c>
      <c r="K39" s="148" t="s">
        <v>36</v>
      </c>
      <c r="L39" s="149" t="s">
        <v>38</v>
      </c>
      <c r="M39" s="8"/>
    </row>
    <row r="40" spans="1:13" ht="23.25" customHeight="1" x14ac:dyDescent="0.25">
      <c r="A40" s="103"/>
      <c r="B40" s="104"/>
      <c r="C40" s="151"/>
      <c r="D40" s="106">
        <v>2019</v>
      </c>
      <c r="E40" s="10">
        <f t="shared" si="2"/>
        <v>244.3</v>
      </c>
      <c r="F40" s="10">
        <v>0</v>
      </c>
      <c r="G40" s="10">
        <v>0</v>
      </c>
      <c r="H40" s="10">
        <v>244.3</v>
      </c>
      <c r="I40" s="10">
        <v>0</v>
      </c>
      <c r="J40" s="10">
        <v>0</v>
      </c>
      <c r="K40" s="107"/>
      <c r="L40" s="108"/>
      <c r="M40" s="8"/>
    </row>
    <row r="41" spans="1:13" ht="21" customHeight="1" x14ac:dyDescent="0.25">
      <c r="A41" s="103"/>
      <c r="B41" s="104"/>
      <c r="C41" s="151"/>
      <c r="D41" s="126">
        <v>2020</v>
      </c>
      <c r="E41" s="10">
        <f t="shared" si="2"/>
        <v>0</v>
      </c>
      <c r="F41" s="9">
        <v>0</v>
      </c>
      <c r="G41" s="10">
        <v>0</v>
      </c>
      <c r="H41" s="10">
        <v>0</v>
      </c>
      <c r="I41" s="10">
        <v>0</v>
      </c>
      <c r="J41" s="10">
        <v>0</v>
      </c>
      <c r="K41" s="107"/>
      <c r="L41" s="108"/>
      <c r="M41" s="8"/>
    </row>
    <row r="42" spans="1:13" ht="21" customHeight="1" x14ac:dyDescent="0.25">
      <c r="A42" s="111"/>
      <c r="B42" s="153"/>
      <c r="C42" s="160"/>
      <c r="D42" s="109">
        <v>2021</v>
      </c>
      <c r="E42" s="161">
        <f t="shared" si="2"/>
        <v>300</v>
      </c>
      <c r="F42" s="9">
        <v>0</v>
      </c>
      <c r="G42" s="10">
        <v>0</v>
      </c>
      <c r="H42" s="10">
        <v>300</v>
      </c>
      <c r="I42" s="10">
        <v>0</v>
      </c>
      <c r="J42" s="10">
        <v>0</v>
      </c>
      <c r="K42" s="112"/>
      <c r="L42" s="113"/>
      <c r="M42" s="8"/>
    </row>
    <row r="43" spans="1:13" ht="23.25" customHeight="1" x14ac:dyDescent="0.25">
      <c r="A43" s="111"/>
      <c r="B43" s="153"/>
      <c r="C43" s="154"/>
      <c r="D43" s="162">
        <v>2022</v>
      </c>
      <c r="E43" s="10">
        <f t="shared" si="2"/>
        <v>300</v>
      </c>
      <c r="F43" s="9">
        <v>0</v>
      </c>
      <c r="G43" s="10">
        <v>0</v>
      </c>
      <c r="H43" s="10">
        <v>300</v>
      </c>
      <c r="I43" s="10">
        <v>0</v>
      </c>
      <c r="J43" s="10">
        <v>0</v>
      </c>
      <c r="K43" s="112"/>
      <c r="L43" s="113"/>
      <c r="M43" s="8"/>
    </row>
    <row r="44" spans="1:13" ht="24" customHeight="1" x14ac:dyDescent="0.25">
      <c r="A44" s="111"/>
      <c r="B44" s="153"/>
      <c r="C44" s="154"/>
      <c r="D44" s="109">
        <v>2023</v>
      </c>
      <c r="E44" s="10">
        <f t="shared" si="2"/>
        <v>200</v>
      </c>
      <c r="F44" s="9">
        <v>0</v>
      </c>
      <c r="G44" s="10">
        <v>0</v>
      </c>
      <c r="H44" s="10">
        <v>200</v>
      </c>
      <c r="I44" s="10">
        <v>0</v>
      </c>
      <c r="J44" s="10">
        <v>0</v>
      </c>
      <c r="K44" s="112"/>
      <c r="L44" s="113"/>
      <c r="M44" s="8"/>
    </row>
    <row r="45" spans="1:13" ht="24" customHeight="1" x14ac:dyDescent="0.25">
      <c r="A45" s="111"/>
      <c r="B45" s="153"/>
      <c r="C45" s="154"/>
      <c r="D45" s="109">
        <v>2024</v>
      </c>
      <c r="E45" s="10">
        <f t="shared" si="2"/>
        <v>100</v>
      </c>
      <c r="F45" s="9">
        <v>0</v>
      </c>
      <c r="G45" s="10">
        <v>0</v>
      </c>
      <c r="H45" s="10">
        <v>100</v>
      </c>
      <c r="I45" s="10">
        <v>0</v>
      </c>
      <c r="J45" s="10">
        <v>0</v>
      </c>
      <c r="K45" s="112"/>
      <c r="L45" s="113"/>
      <c r="M45" s="8"/>
    </row>
    <row r="46" spans="1:13" ht="24" customHeight="1" x14ac:dyDescent="0.25">
      <c r="A46" s="114"/>
      <c r="B46" s="163"/>
      <c r="C46" s="164"/>
      <c r="D46" s="126">
        <v>2025</v>
      </c>
      <c r="E46" s="127">
        <f t="shared" si="2"/>
        <v>100</v>
      </c>
      <c r="F46" s="128">
        <v>0</v>
      </c>
      <c r="G46" s="127">
        <v>0</v>
      </c>
      <c r="H46" s="127">
        <v>100</v>
      </c>
      <c r="I46" s="127">
        <v>0</v>
      </c>
      <c r="J46" s="127">
        <v>0</v>
      </c>
      <c r="K46" s="165"/>
      <c r="L46" s="166"/>
      <c r="M46" s="8"/>
    </row>
    <row r="47" spans="1:13" ht="16.5" x14ac:dyDescent="0.25">
      <c r="A47" s="167"/>
      <c r="B47" s="168"/>
      <c r="C47" s="168"/>
      <c r="D47" s="169" t="s">
        <v>14</v>
      </c>
      <c r="E47" s="170">
        <f>SUM(F47:J47)</f>
        <v>2365</v>
      </c>
      <c r="F47" s="170">
        <f>F31+F32+F33+F34+F35+F36+F37+F38+F39+F40+F41+F42+F43+F44+F45+F46</f>
        <v>0</v>
      </c>
      <c r="G47" s="170">
        <f>G31+G32+G33+G34+G35+G36+G37+G38+G39+G40+G41+G42+G43+G44+G45+G46</f>
        <v>0</v>
      </c>
      <c r="H47" s="170">
        <f>H31+H32+H33+H34+H35+H36+H37+H38+H39+H40+H41+H42+H43+H44+H45+H46</f>
        <v>2365</v>
      </c>
      <c r="I47" s="170">
        <f>I31+I32+I33+I34+I35+I36+I37+I38+I39+I40+I41+I42+I43+I44+I45+I46</f>
        <v>0</v>
      </c>
      <c r="J47" s="170">
        <f>J31+J32+J33+J34+J35+J36+J37+J38+J39+J40+J41+J42+J43+J44+J45+J46</f>
        <v>0</v>
      </c>
      <c r="K47" s="171"/>
      <c r="L47" s="171"/>
      <c r="M47" s="8"/>
    </row>
    <row r="48" spans="1:13" ht="16.5" x14ac:dyDescent="0.25">
      <c r="A48" s="172">
        <v>1</v>
      </c>
      <c r="B48" s="172">
        <v>2</v>
      </c>
      <c r="C48" s="172"/>
      <c r="D48" s="172">
        <v>3</v>
      </c>
      <c r="E48" s="172">
        <v>4</v>
      </c>
      <c r="F48" s="172">
        <v>5</v>
      </c>
      <c r="G48" s="172">
        <v>6</v>
      </c>
      <c r="H48" s="172">
        <v>7</v>
      </c>
      <c r="I48" s="172">
        <v>8</v>
      </c>
      <c r="J48" s="172">
        <v>9</v>
      </c>
      <c r="K48" s="172">
        <v>10</v>
      </c>
      <c r="L48" s="172">
        <v>11</v>
      </c>
      <c r="M48" s="8"/>
    </row>
    <row r="49" spans="1:13" ht="33" customHeight="1" x14ac:dyDescent="0.25">
      <c r="A49" s="173" t="s">
        <v>39</v>
      </c>
      <c r="B49" s="135" t="s">
        <v>4</v>
      </c>
      <c r="C49" s="174"/>
      <c r="D49" s="175" t="s">
        <v>40</v>
      </c>
      <c r="E49" s="175"/>
      <c r="F49" s="175"/>
      <c r="G49" s="175"/>
      <c r="H49" s="175"/>
      <c r="I49" s="175"/>
      <c r="J49" s="175"/>
      <c r="K49" s="175"/>
      <c r="L49" s="176"/>
      <c r="M49" s="8"/>
    </row>
    <row r="50" spans="1:13" ht="28.5" customHeight="1" thickBot="1" x14ac:dyDescent="0.3">
      <c r="A50" s="138"/>
      <c r="B50" s="88" t="s">
        <v>5</v>
      </c>
      <c r="C50" s="177"/>
      <c r="D50" s="178" t="s">
        <v>41</v>
      </c>
      <c r="E50" s="178"/>
      <c r="F50" s="178"/>
      <c r="G50" s="178"/>
      <c r="H50" s="178"/>
      <c r="I50" s="178"/>
      <c r="J50" s="178"/>
      <c r="K50" s="178"/>
      <c r="L50" s="179"/>
      <c r="M50" s="8"/>
    </row>
    <row r="51" spans="1:13" ht="38.25" customHeight="1" thickBot="1" x14ac:dyDescent="0.3">
      <c r="A51" s="180" t="s">
        <v>42</v>
      </c>
      <c r="B51" s="181"/>
      <c r="C51" s="181"/>
      <c r="D51" s="181"/>
      <c r="E51" s="181"/>
      <c r="F51" s="181"/>
      <c r="G51" s="181"/>
      <c r="H51" s="181"/>
      <c r="I51" s="181"/>
      <c r="J51" s="181"/>
      <c r="K51" s="181"/>
      <c r="L51" s="182"/>
      <c r="M51" s="8"/>
    </row>
    <row r="52" spans="1:13" ht="20.25" customHeight="1" x14ac:dyDescent="0.25">
      <c r="A52" s="144" t="s">
        <v>44</v>
      </c>
      <c r="B52" s="145" t="s">
        <v>43</v>
      </c>
      <c r="C52" s="146"/>
      <c r="D52" s="99">
        <v>2018</v>
      </c>
      <c r="E52" s="147">
        <f>F52+G52+H52+J52</f>
        <v>110.4</v>
      </c>
      <c r="F52" s="147">
        <v>0</v>
      </c>
      <c r="G52" s="147">
        <v>0</v>
      </c>
      <c r="H52" s="147">
        <v>110.4</v>
      </c>
      <c r="I52" s="147">
        <v>0</v>
      </c>
      <c r="J52" s="147">
        <v>0</v>
      </c>
      <c r="K52" s="148" t="s">
        <v>45</v>
      </c>
      <c r="L52" s="149" t="s">
        <v>38</v>
      </c>
      <c r="M52" s="8"/>
    </row>
    <row r="53" spans="1:13" ht="15.75" customHeight="1" x14ac:dyDescent="0.25">
      <c r="A53" s="103"/>
      <c r="B53" s="104"/>
      <c r="C53" s="151"/>
      <c r="D53" s="106">
        <v>2019</v>
      </c>
      <c r="E53" s="10">
        <f t="shared" ref="E53:E59" si="3">F53+G53+H53+J53</f>
        <v>110.4</v>
      </c>
      <c r="F53" s="10">
        <v>0</v>
      </c>
      <c r="G53" s="10">
        <v>0</v>
      </c>
      <c r="H53" s="10">
        <v>110.4</v>
      </c>
      <c r="I53" s="10">
        <v>0</v>
      </c>
      <c r="J53" s="10">
        <v>0</v>
      </c>
      <c r="K53" s="107"/>
      <c r="L53" s="108"/>
      <c r="M53" s="8"/>
    </row>
    <row r="54" spans="1:13" ht="15.75" customHeight="1" x14ac:dyDescent="0.25">
      <c r="A54" s="103"/>
      <c r="B54" s="104"/>
      <c r="C54" s="151"/>
      <c r="D54" s="109">
        <v>2020</v>
      </c>
      <c r="E54" s="10">
        <f t="shared" si="3"/>
        <v>110.4</v>
      </c>
      <c r="F54" s="9">
        <v>0</v>
      </c>
      <c r="G54" s="10">
        <v>0</v>
      </c>
      <c r="H54" s="10">
        <v>110.4</v>
      </c>
      <c r="I54" s="10">
        <v>0</v>
      </c>
      <c r="J54" s="10">
        <v>0</v>
      </c>
      <c r="K54" s="107"/>
      <c r="L54" s="108"/>
      <c r="M54" s="8"/>
    </row>
    <row r="55" spans="1:13" ht="18.75" customHeight="1" x14ac:dyDescent="0.25">
      <c r="A55" s="111"/>
      <c r="B55" s="153"/>
      <c r="C55" s="154"/>
      <c r="D55" s="109">
        <v>2021</v>
      </c>
      <c r="E55" s="10">
        <f t="shared" si="3"/>
        <v>110.4</v>
      </c>
      <c r="F55" s="9">
        <v>0</v>
      </c>
      <c r="G55" s="10">
        <v>0</v>
      </c>
      <c r="H55" s="10">
        <v>110.4</v>
      </c>
      <c r="I55" s="10">
        <v>0</v>
      </c>
      <c r="J55" s="10">
        <v>0</v>
      </c>
      <c r="K55" s="112"/>
      <c r="L55" s="113"/>
      <c r="M55" s="8"/>
    </row>
    <row r="56" spans="1:13" ht="17.25" customHeight="1" x14ac:dyDescent="0.25">
      <c r="A56" s="111"/>
      <c r="B56" s="153"/>
      <c r="C56" s="154"/>
      <c r="D56" s="109">
        <v>2022</v>
      </c>
      <c r="E56" s="10">
        <f t="shared" si="3"/>
        <v>110.4</v>
      </c>
      <c r="F56" s="9">
        <v>0</v>
      </c>
      <c r="G56" s="10">
        <v>0</v>
      </c>
      <c r="H56" s="10">
        <v>110.4</v>
      </c>
      <c r="I56" s="10">
        <v>0</v>
      </c>
      <c r="J56" s="10">
        <v>0</v>
      </c>
      <c r="K56" s="112"/>
      <c r="L56" s="113"/>
      <c r="M56" s="8"/>
    </row>
    <row r="57" spans="1:13" ht="17.25" customHeight="1" x14ac:dyDescent="0.25">
      <c r="A57" s="111"/>
      <c r="B57" s="153"/>
      <c r="C57" s="154"/>
      <c r="D57" s="109">
        <v>2023</v>
      </c>
      <c r="E57" s="10">
        <f t="shared" si="3"/>
        <v>200</v>
      </c>
      <c r="F57" s="9">
        <v>0</v>
      </c>
      <c r="G57" s="10">
        <v>0</v>
      </c>
      <c r="H57" s="10">
        <v>200</v>
      </c>
      <c r="I57" s="10">
        <v>0</v>
      </c>
      <c r="J57" s="10">
        <v>0</v>
      </c>
      <c r="K57" s="112"/>
      <c r="L57" s="113"/>
      <c r="M57" s="8"/>
    </row>
    <row r="58" spans="1:13" ht="16.5" customHeight="1" x14ac:dyDescent="0.25">
      <c r="A58" s="111"/>
      <c r="B58" s="153"/>
      <c r="C58" s="154"/>
      <c r="D58" s="109">
        <v>2024</v>
      </c>
      <c r="E58" s="10">
        <f t="shared" si="3"/>
        <v>200</v>
      </c>
      <c r="F58" s="9">
        <v>0</v>
      </c>
      <c r="G58" s="10">
        <v>0</v>
      </c>
      <c r="H58" s="10">
        <v>200</v>
      </c>
      <c r="I58" s="10">
        <v>0</v>
      </c>
      <c r="J58" s="10">
        <v>0</v>
      </c>
      <c r="K58" s="112"/>
      <c r="L58" s="113"/>
      <c r="M58" s="8"/>
    </row>
    <row r="59" spans="1:13" ht="18" customHeight="1" thickBot="1" x14ac:dyDescent="0.3">
      <c r="A59" s="155"/>
      <c r="B59" s="156"/>
      <c r="C59" s="157"/>
      <c r="D59" s="116">
        <v>2025</v>
      </c>
      <c r="E59" s="117">
        <f t="shared" si="3"/>
        <v>200</v>
      </c>
      <c r="F59" s="158">
        <v>0</v>
      </c>
      <c r="G59" s="117">
        <v>0</v>
      </c>
      <c r="H59" s="117">
        <v>200</v>
      </c>
      <c r="I59" s="117">
        <v>0</v>
      </c>
      <c r="J59" s="117">
        <v>0</v>
      </c>
      <c r="K59" s="119"/>
      <c r="L59" s="120"/>
      <c r="M59" s="8"/>
    </row>
    <row r="60" spans="1:13" ht="17.25" thickBot="1" x14ac:dyDescent="0.3">
      <c r="A60" s="183"/>
      <c r="B60" s="184"/>
      <c r="C60" s="184"/>
      <c r="D60" s="185" t="s">
        <v>14</v>
      </c>
      <c r="E60" s="186">
        <f>F60+G60+H60+I60+J60</f>
        <v>1152</v>
      </c>
      <c r="F60" s="186">
        <f t="shared" ref="F60:J60" si="4">F52+F53+F54+F55+F56+F57+F58+F59</f>
        <v>0</v>
      </c>
      <c r="G60" s="186">
        <f t="shared" si="4"/>
        <v>0</v>
      </c>
      <c r="H60" s="186">
        <f>H52+H53+H54+H55+H56+H57+H58+H59</f>
        <v>1152</v>
      </c>
      <c r="I60" s="186">
        <f t="shared" si="4"/>
        <v>0</v>
      </c>
      <c r="J60" s="186">
        <f t="shared" si="4"/>
        <v>0</v>
      </c>
      <c r="K60" s="187"/>
      <c r="L60" s="188"/>
      <c r="M60" s="8"/>
    </row>
    <row r="61" spans="1:13" ht="33.75" customHeight="1" x14ac:dyDescent="0.25">
      <c r="A61" s="81" t="s">
        <v>48</v>
      </c>
      <c r="B61" s="82" t="s">
        <v>4</v>
      </c>
      <c r="C61" s="82"/>
      <c r="D61" s="189" t="s">
        <v>46</v>
      </c>
      <c r="E61" s="189"/>
      <c r="F61" s="189"/>
      <c r="G61" s="189"/>
      <c r="H61" s="189"/>
      <c r="I61" s="189"/>
      <c r="J61" s="189"/>
      <c r="K61" s="189"/>
      <c r="L61" s="190"/>
      <c r="M61" s="8"/>
    </row>
    <row r="62" spans="1:13" ht="33" customHeight="1" thickBot="1" x14ac:dyDescent="0.3">
      <c r="A62" s="138"/>
      <c r="B62" s="88" t="s">
        <v>5</v>
      </c>
      <c r="C62" s="88"/>
      <c r="D62" s="191" t="s">
        <v>47</v>
      </c>
      <c r="E62" s="191"/>
      <c r="F62" s="191"/>
      <c r="G62" s="191"/>
      <c r="H62" s="191"/>
      <c r="I62" s="191"/>
      <c r="J62" s="191"/>
      <c r="K62" s="191"/>
      <c r="L62" s="192"/>
      <c r="M62" s="8"/>
    </row>
    <row r="63" spans="1:13" ht="25.5" customHeight="1" thickBot="1" x14ac:dyDescent="0.3">
      <c r="A63" s="193" t="s">
        <v>49</v>
      </c>
      <c r="B63" s="194"/>
      <c r="C63" s="194"/>
      <c r="D63" s="194"/>
      <c r="E63" s="194"/>
      <c r="F63" s="194"/>
      <c r="G63" s="194"/>
      <c r="H63" s="194"/>
      <c r="I63" s="194"/>
      <c r="J63" s="194"/>
      <c r="K63" s="195"/>
      <c r="L63" s="196"/>
      <c r="M63" s="8"/>
    </row>
    <row r="64" spans="1:13" ht="15" customHeight="1" x14ac:dyDescent="0.25">
      <c r="A64" s="197" t="s">
        <v>50</v>
      </c>
      <c r="B64" s="54" t="s">
        <v>51</v>
      </c>
      <c r="C64" s="146"/>
      <c r="D64" s="99">
        <v>2018</v>
      </c>
      <c r="E64" s="147">
        <f>F64+G64+H64+J64</f>
        <v>395684.1</v>
      </c>
      <c r="F64" s="147">
        <v>0</v>
      </c>
      <c r="G64" s="147">
        <f>G72</f>
        <v>306118.7</v>
      </c>
      <c r="H64" s="147">
        <f>H72+H88+H96+H105+H113</f>
        <v>89565.4</v>
      </c>
      <c r="I64" s="147">
        <v>0</v>
      </c>
      <c r="J64" s="198">
        <v>0</v>
      </c>
      <c r="K64" s="107" t="s">
        <v>56</v>
      </c>
      <c r="L64" s="107" t="s">
        <v>38</v>
      </c>
      <c r="M64" s="8"/>
    </row>
    <row r="65" spans="1:13" ht="18.75" customHeight="1" x14ac:dyDescent="0.25">
      <c r="A65" s="199"/>
      <c r="B65" s="63"/>
      <c r="C65" s="151">
        <v>0</v>
      </c>
      <c r="D65" s="106">
        <v>2019</v>
      </c>
      <c r="E65" s="10">
        <f t="shared" ref="E65:E153" si="5">F65+G65+H65+J65</f>
        <v>411887.9</v>
      </c>
      <c r="F65" s="10">
        <v>0</v>
      </c>
      <c r="G65" s="10">
        <f t="shared" ref="G65:G68" si="6">G73</f>
        <v>318164</v>
      </c>
      <c r="H65" s="10">
        <f>H73+H89+H97+H106+H114</f>
        <v>93723.900000000009</v>
      </c>
      <c r="I65" s="10">
        <v>0</v>
      </c>
      <c r="J65" s="200">
        <v>0</v>
      </c>
      <c r="K65" s="107"/>
      <c r="L65" s="107"/>
      <c r="M65" s="8"/>
    </row>
    <row r="66" spans="1:13" ht="16.5" customHeight="1" x14ac:dyDescent="0.25">
      <c r="A66" s="199"/>
      <c r="B66" s="63"/>
      <c r="C66" s="151">
        <v>0</v>
      </c>
      <c r="D66" s="109">
        <v>2020</v>
      </c>
      <c r="E66" s="10">
        <f t="shared" si="5"/>
        <v>421625.8</v>
      </c>
      <c r="F66" s="9">
        <v>0</v>
      </c>
      <c r="G66" s="10">
        <f t="shared" si="6"/>
        <v>330071.5</v>
      </c>
      <c r="H66" s="10">
        <f>H74+H90+H98+H107+H115</f>
        <v>91554.3</v>
      </c>
      <c r="I66" s="10">
        <v>0</v>
      </c>
      <c r="J66" s="200">
        <v>0</v>
      </c>
      <c r="K66" s="107"/>
      <c r="L66" s="107"/>
      <c r="M66" s="8"/>
    </row>
    <row r="67" spans="1:13" ht="15.75" customHeight="1" x14ac:dyDescent="0.25">
      <c r="A67" s="199"/>
      <c r="B67" s="201"/>
      <c r="C67" s="154">
        <v>0</v>
      </c>
      <c r="D67" s="109">
        <v>2021</v>
      </c>
      <c r="E67" s="10">
        <f t="shared" si="5"/>
        <v>445861.7</v>
      </c>
      <c r="F67" s="9">
        <v>0</v>
      </c>
      <c r="G67" s="100">
        <f t="shared" si="6"/>
        <v>338734.3</v>
      </c>
      <c r="H67" s="10">
        <f>H75+H91+H99+H108+H116</f>
        <v>107127.40000000001</v>
      </c>
      <c r="I67" s="10">
        <v>0</v>
      </c>
      <c r="J67" s="200">
        <v>0</v>
      </c>
      <c r="K67" s="107"/>
      <c r="L67" s="107"/>
      <c r="M67" s="8"/>
    </row>
    <row r="68" spans="1:13" ht="15" customHeight="1" x14ac:dyDescent="0.25">
      <c r="A68" s="199"/>
      <c r="B68" s="201"/>
      <c r="C68" s="154">
        <v>0</v>
      </c>
      <c r="D68" s="109">
        <v>2022</v>
      </c>
      <c r="E68" s="10">
        <f t="shared" si="5"/>
        <v>497322</v>
      </c>
      <c r="F68" s="9">
        <v>0</v>
      </c>
      <c r="G68" s="10">
        <f t="shared" si="6"/>
        <v>371198.8</v>
      </c>
      <c r="H68" s="10">
        <f>H76+H92+H100+H109+H117</f>
        <v>126123.2</v>
      </c>
      <c r="I68" s="10">
        <v>0</v>
      </c>
      <c r="J68" s="200">
        <v>0</v>
      </c>
      <c r="K68" s="107"/>
      <c r="L68" s="107"/>
      <c r="M68" s="8"/>
    </row>
    <row r="69" spans="1:13" ht="17.25" customHeight="1" x14ac:dyDescent="0.25">
      <c r="A69" s="199"/>
      <c r="B69" s="201"/>
      <c r="C69" s="154">
        <v>0</v>
      </c>
      <c r="D69" s="109">
        <v>2023</v>
      </c>
      <c r="E69" s="10">
        <f t="shared" si="5"/>
        <v>530549.30000000005</v>
      </c>
      <c r="F69" s="9">
        <v>0</v>
      </c>
      <c r="G69" s="10">
        <f>G77+G85</f>
        <v>402944.5</v>
      </c>
      <c r="H69" s="10">
        <f>H77+H85+H93+H101+H110+H118</f>
        <v>127604.80000000002</v>
      </c>
      <c r="I69" s="10">
        <v>0</v>
      </c>
      <c r="J69" s="200">
        <v>0</v>
      </c>
      <c r="K69" s="107"/>
      <c r="L69" s="107"/>
      <c r="M69" s="8"/>
    </row>
    <row r="70" spans="1:13" ht="19.5" customHeight="1" x14ac:dyDescent="0.25">
      <c r="A70" s="199"/>
      <c r="B70" s="201"/>
      <c r="C70" s="154">
        <v>0</v>
      </c>
      <c r="D70" s="109">
        <v>2024</v>
      </c>
      <c r="E70" s="10">
        <f t="shared" si="5"/>
        <v>511977.9</v>
      </c>
      <c r="F70" s="9">
        <v>0</v>
      </c>
      <c r="G70" s="10">
        <f>G78+G86</f>
        <v>391842.7</v>
      </c>
      <c r="H70" s="10">
        <f>H78+H94+H102+H111+H119+H86</f>
        <v>120135.2</v>
      </c>
      <c r="I70" s="10">
        <v>0</v>
      </c>
      <c r="J70" s="200">
        <v>0</v>
      </c>
      <c r="K70" s="107"/>
      <c r="L70" s="107"/>
      <c r="M70" s="8"/>
    </row>
    <row r="71" spans="1:13" ht="19.5" customHeight="1" thickBot="1" x14ac:dyDescent="0.3">
      <c r="A71" s="199"/>
      <c r="B71" s="201"/>
      <c r="C71" s="157">
        <v>0</v>
      </c>
      <c r="D71" s="109">
        <v>2025</v>
      </c>
      <c r="E71" s="10">
        <f t="shared" si="5"/>
        <v>513820</v>
      </c>
      <c r="F71" s="9">
        <v>0</v>
      </c>
      <c r="G71" s="10">
        <f>G79+G87</f>
        <v>391842.7</v>
      </c>
      <c r="H71" s="10">
        <f>H79+H95+H103+H112+H120+H87</f>
        <v>121977.3</v>
      </c>
      <c r="I71" s="10">
        <v>0</v>
      </c>
      <c r="J71" s="200">
        <v>0</v>
      </c>
      <c r="K71" s="107"/>
      <c r="L71" s="107"/>
      <c r="M71" s="8"/>
    </row>
    <row r="72" spans="1:13" ht="18.75" customHeight="1" x14ac:dyDescent="0.25">
      <c r="A72" s="199"/>
      <c r="B72" s="202" t="s">
        <v>52</v>
      </c>
      <c r="C72" s="146">
        <v>0</v>
      </c>
      <c r="D72" s="203">
        <v>2018</v>
      </c>
      <c r="E72" s="100">
        <f>F72+G72+H72+J72</f>
        <v>387008.2</v>
      </c>
      <c r="F72" s="100">
        <v>0</v>
      </c>
      <c r="G72" s="100">
        <v>306118.7</v>
      </c>
      <c r="H72" s="100">
        <v>80889.5</v>
      </c>
      <c r="I72" s="100">
        <v>0</v>
      </c>
      <c r="J72" s="204">
        <v>0</v>
      </c>
      <c r="K72" s="107"/>
      <c r="L72" s="107"/>
      <c r="M72" s="8"/>
    </row>
    <row r="73" spans="1:13" ht="23.25" customHeight="1" x14ac:dyDescent="0.25">
      <c r="A73" s="199"/>
      <c r="B73" s="205"/>
      <c r="C73" s="151">
        <v>0</v>
      </c>
      <c r="D73" s="106">
        <v>2019</v>
      </c>
      <c r="E73" s="10">
        <f t="shared" si="5"/>
        <v>404942.1</v>
      </c>
      <c r="F73" s="10">
        <v>0</v>
      </c>
      <c r="G73" s="10">
        <v>318164</v>
      </c>
      <c r="H73" s="10">
        <v>86778.1</v>
      </c>
      <c r="I73" s="10">
        <v>0</v>
      </c>
      <c r="J73" s="200">
        <v>0</v>
      </c>
      <c r="K73" s="107"/>
      <c r="L73" s="107"/>
      <c r="M73" s="8"/>
    </row>
    <row r="74" spans="1:13" ht="18" customHeight="1" x14ac:dyDescent="0.25">
      <c r="A74" s="199"/>
      <c r="B74" s="205"/>
      <c r="C74" s="151">
        <v>0</v>
      </c>
      <c r="D74" s="109">
        <v>2020</v>
      </c>
      <c r="E74" s="10">
        <f t="shared" si="5"/>
        <v>416470.1</v>
      </c>
      <c r="F74" s="9">
        <v>0</v>
      </c>
      <c r="G74" s="10">
        <v>330071.5</v>
      </c>
      <c r="H74" s="10">
        <v>86398.6</v>
      </c>
      <c r="I74" s="10">
        <v>0</v>
      </c>
      <c r="J74" s="200">
        <v>0</v>
      </c>
      <c r="K74" s="107"/>
      <c r="L74" s="107"/>
      <c r="M74" s="8"/>
    </row>
    <row r="75" spans="1:13" ht="18" customHeight="1" x14ac:dyDescent="0.25">
      <c r="A75" s="199"/>
      <c r="B75" s="206"/>
      <c r="C75" s="154">
        <v>0</v>
      </c>
      <c r="D75" s="109">
        <v>2021</v>
      </c>
      <c r="E75" s="10">
        <f t="shared" si="5"/>
        <v>445547.6</v>
      </c>
      <c r="F75" s="9">
        <v>0</v>
      </c>
      <c r="G75" s="10">
        <v>338734.3</v>
      </c>
      <c r="H75" s="10">
        <v>106813.3</v>
      </c>
      <c r="I75" s="10">
        <v>0</v>
      </c>
      <c r="J75" s="200">
        <v>0</v>
      </c>
      <c r="K75" s="107"/>
      <c r="L75" s="107"/>
      <c r="M75" s="8"/>
    </row>
    <row r="76" spans="1:13" ht="23.25" customHeight="1" x14ac:dyDescent="0.25">
      <c r="A76" s="199"/>
      <c r="B76" s="206"/>
      <c r="C76" s="154">
        <v>0</v>
      </c>
      <c r="D76" s="109">
        <v>2022</v>
      </c>
      <c r="E76" s="10">
        <f t="shared" si="5"/>
        <v>495773.5</v>
      </c>
      <c r="F76" s="9">
        <v>0</v>
      </c>
      <c r="G76" s="10">
        <f>342193.5+28654.5+350.8</f>
        <v>371198.8</v>
      </c>
      <c r="H76" s="10">
        <f>122626.7+671.6+1747-48.5+130-1197.5+645.4</f>
        <v>124574.7</v>
      </c>
      <c r="I76" s="10">
        <v>0</v>
      </c>
      <c r="J76" s="200">
        <v>0</v>
      </c>
      <c r="K76" s="107"/>
      <c r="L76" s="107"/>
      <c r="M76" s="8"/>
    </row>
    <row r="77" spans="1:13" ht="19.5" customHeight="1" x14ac:dyDescent="0.25">
      <c r="A77" s="199"/>
      <c r="B77" s="206"/>
      <c r="C77" s="154">
        <v>0</v>
      </c>
      <c r="D77" s="109">
        <v>2023</v>
      </c>
      <c r="E77" s="10">
        <f t="shared" si="5"/>
        <v>473158.30000000005</v>
      </c>
      <c r="F77" s="9">
        <v>0</v>
      </c>
      <c r="G77" s="10">
        <f>343740.2+1956-29.3</f>
        <v>345666.9</v>
      </c>
      <c r="H77" s="10">
        <f>119761.6+505.8+1373.5+416+171.6+376.9+4711.6+53.8+120.6</f>
        <v>127491.40000000002</v>
      </c>
      <c r="I77" s="10">
        <v>0</v>
      </c>
      <c r="J77" s="200">
        <v>0</v>
      </c>
      <c r="K77" s="107"/>
      <c r="L77" s="107"/>
      <c r="M77" s="8"/>
    </row>
    <row r="78" spans="1:13" ht="21.75" customHeight="1" x14ac:dyDescent="0.25">
      <c r="A78" s="199"/>
      <c r="B78" s="206"/>
      <c r="C78" s="154">
        <v>0</v>
      </c>
      <c r="D78" s="109">
        <v>2024</v>
      </c>
      <c r="E78" s="10">
        <f t="shared" si="5"/>
        <v>454700.30000000005</v>
      </c>
      <c r="F78" s="9">
        <v>0</v>
      </c>
      <c r="G78" s="10">
        <f>389886.7-G86+1956</f>
        <v>334565.10000000003</v>
      </c>
      <c r="H78" s="10">
        <v>120135.2</v>
      </c>
      <c r="I78" s="10">
        <v>0</v>
      </c>
      <c r="J78" s="200">
        <v>0</v>
      </c>
      <c r="K78" s="107"/>
      <c r="L78" s="107"/>
      <c r="M78" s="8"/>
    </row>
    <row r="79" spans="1:13" ht="21.75" customHeight="1" thickBot="1" x14ac:dyDescent="0.3">
      <c r="A79" s="199"/>
      <c r="B79" s="207"/>
      <c r="C79" s="157">
        <v>0</v>
      </c>
      <c r="D79" s="116">
        <v>2025</v>
      </c>
      <c r="E79" s="117">
        <f t="shared" si="5"/>
        <v>456542.4</v>
      </c>
      <c r="F79" s="158">
        <v>0</v>
      </c>
      <c r="G79" s="117">
        <f>389886.7-G87+1956</f>
        <v>334565.10000000003</v>
      </c>
      <c r="H79" s="117">
        <v>121977.3</v>
      </c>
      <c r="I79" s="117">
        <v>0</v>
      </c>
      <c r="J79" s="208">
        <v>0</v>
      </c>
      <c r="K79" s="107"/>
      <c r="L79" s="107"/>
      <c r="M79" s="8"/>
    </row>
    <row r="80" spans="1:13" ht="16.5" customHeight="1" x14ac:dyDescent="0.25">
      <c r="A80" s="199"/>
      <c r="B80" s="209" t="s">
        <v>214</v>
      </c>
      <c r="C80" s="146">
        <v>0</v>
      </c>
      <c r="D80" s="99">
        <v>2018</v>
      </c>
      <c r="E80" s="147">
        <f t="shared" ref="E80:E87" si="7">F80+G80+H80+J80</f>
        <v>0</v>
      </c>
      <c r="F80" s="147">
        <v>0</v>
      </c>
      <c r="G80" s="147">
        <v>0</v>
      </c>
      <c r="H80" s="147">
        <v>0</v>
      </c>
      <c r="I80" s="147">
        <v>0</v>
      </c>
      <c r="J80" s="198">
        <v>0</v>
      </c>
      <c r="K80" s="107"/>
      <c r="L80" s="107"/>
      <c r="M80" s="8"/>
    </row>
    <row r="81" spans="1:13" ht="16.5" customHeight="1" x14ac:dyDescent="0.25">
      <c r="A81" s="199"/>
      <c r="B81" s="210"/>
      <c r="C81" s="151">
        <v>0</v>
      </c>
      <c r="D81" s="106">
        <v>2019</v>
      </c>
      <c r="E81" s="10">
        <f t="shared" si="7"/>
        <v>0</v>
      </c>
      <c r="F81" s="10">
        <v>0</v>
      </c>
      <c r="G81" s="10">
        <v>0</v>
      </c>
      <c r="H81" s="10">
        <v>0</v>
      </c>
      <c r="I81" s="10">
        <v>0</v>
      </c>
      <c r="J81" s="200">
        <v>0</v>
      </c>
      <c r="K81" s="107"/>
      <c r="L81" s="107"/>
      <c r="M81" s="8"/>
    </row>
    <row r="82" spans="1:13" ht="15" customHeight="1" x14ac:dyDescent="0.25">
      <c r="A82" s="199"/>
      <c r="B82" s="210"/>
      <c r="C82" s="151">
        <v>0</v>
      </c>
      <c r="D82" s="109">
        <v>2020</v>
      </c>
      <c r="E82" s="10">
        <f t="shared" si="7"/>
        <v>0</v>
      </c>
      <c r="F82" s="9">
        <v>0</v>
      </c>
      <c r="G82" s="10">
        <v>0</v>
      </c>
      <c r="H82" s="10">
        <v>0</v>
      </c>
      <c r="I82" s="10">
        <v>0</v>
      </c>
      <c r="J82" s="200">
        <v>0</v>
      </c>
      <c r="K82" s="107"/>
      <c r="L82" s="107"/>
      <c r="M82" s="8"/>
    </row>
    <row r="83" spans="1:13" ht="15" customHeight="1" x14ac:dyDescent="0.25">
      <c r="A83" s="199"/>
      <c r="B83" s="210"/>
      <c r="C83" s="154">
        <v>0</v>
      </c>
      <c r="D83" s="109">
        <v>2021</v>
      </c>
      <c r="E83" s="10">
        <f t="shared" si="7"/>
        <v>0</v>
      </c>
      <c r="F83" s="9">
        <v>0</v>
      </c>
      <c r="G83" s="10">
        <v>0</v>
      </c>
      <c r="H83" s="10">
        <v>0</v>
      </c>
      <c r="I83" s="10">
        <v>0</v>
      </c>
      <c r="J83" s="200">
        <v>0</v>
      </c>
      <c r="K83" s="107"/>
      <c r="L83" s="107"/>
      <c r="M83" s="8"/>
    </row>
    <row r="84" spans="1:13" ht="15" customHeight="1" x14ac:dyDescent="0.25">
      <c r="A84" s="199"/>
      <c r="B84" s="210"/>
      <c r="C84" s="154">
        <v>0</v>
      </c>
      <c r="D84" s="109">
        <v>2022</v>
      </c>
      <c r="E84" s="10">
        <f t="shared" si="7"/>
        <v>0</v>
      </c>
      <c r="F84" s="9">
        <v>0</v>
      </c>
      <c r="G84" s="10">
        <v>0</v>
      </c>
      <c r="H84" s="10">
        <v>0</v>
      </c>
      <c r="I84" s="10">
        <v>0</v>
      </c>
      <c r="J84" s="200">
        <v>0</v>
      </c>
      <c r="K84" s="107"/>
      <c r="L84" s="107"/>
      <c r="M84" s="8"/>
    </row>
    <row r="85" spans="1:13" ht="19.5" customHeight="1" x14ac:dyDescent="0.25">
      <c r="A85" s="199"/>
      <c r="B85" s="210"/>
      <c r="C85" s="154">
        <v>0</v>
      </c>
      <c r="D85" s="109">
        <v>2023</v>
      </c>
      <c r="E85" s="10">
        <f t="shared" si="7"/>
        <v>57277.599999999999</v>
      </c>
      <c r="F85" s="9">
        <v>0</v>
      </c>
      <c r="G85" s="10">
        <v>57277.599999999999</v>
      </c>
      <c r="H85" s="10">
        <v>0</v>
      </c>
      <c r="I85" s="10">
        <v>0</v>
      </c>
      <c r="J85" s="200">
        <v>0</v>
      </c>
      <c r="K85" s="107"/>
      <c r="L85" s="107"/>
      <c r="M85" s="8"/>
    </row>
    <row r="86" spans="1:13" ht="16.5" customHeight="1" x14ac:dyDescent="0.25">
      <c r="A86" s="199"/>
      <c r="B86" s="210"/>
      <c r="C86" s="154">
        <v>0</v>
      </c>
      <c r="D86" s="109">
        <v>2024</v>
      </c>
      <c r="E86" s="10">
        <f t="shared" si="7"/>
        <v>57277.599999999999</v>
      </c>
      <c r="F86" s="9">
        <v>0</v>
      </c>
      <c r="G86" s="10">
        <v>57277.599999999999</v>
      </c>
      <c r="H86" s="10">
        <v>0</v>
      </c>
      <c r="I86" s="10">
        <v>0</v>
      </c>
      <c r="J86" s="200">
        <v>0</v>
      </c>
      <c r="K86" s="107"/>
      <c r="L86" s="107"/>
      <c r="M86" s="8"/>
    </row>
    <row r="87" spans="1:13" ht="17.25" customHeight="1" thickBot="1" x14ac:dyDescent="0.3">
      <c r="A87" s="199"/>
      <c r="B87" s="211"/>
      <c r="C87" s="157">
        <v>0</v>
      </c>
      <c r="D87" s="109">
        <v>2025</v>
      </c>
      <c r="E87" s="10">
        <f t="shared" si="7"/>
        <v>57277.599999999999</v>
      </c>
      <c r="F87" s="9">
        <v>0</v>
      </c>
      <c r="G87" s="10">
        <v>57277.599999999999</v>
      </c>
      <c r="H87" s="10">
        <v>0</v>
      </c>
      <c r="I87" s="10">
        <v>0</v>
      </c>
      <c r="J87" s="200">
        <v>0</v>
      </c>
      <c r="K87" s="107"/>
      <c r="L87" s="107"/>
      <c r="M87" s="8"/>
    </row>
    <row r="88" spans="1:13" ht="23.25" customHeight="1" x14ac:dyDescent="0.25">
      <c r="A88" s="199"/>
      <c r="B88" s="209" t="s">
        <v>213</v>
      </c>
      <c r="C88" s="146">
        <v>0</v>
      </c>
      <c r="D88" s="99">
        <v>2018</v>
      </c>
      <c r="E88" s="147">
        <f t="shared" si="5"/>
        <v>2000</v>
      </c>
      <c r="F88" s="147">
        <v>0</v>
      </c>
      <c r="G88" s="147">
        <v>0</v>
      </c>
      <c r="H88" s="147">
        <v>2000</v>
      </c>
      <c r="I88" s="147">
        <v>0</v>
      </c>
      <c r="J88" s="198">
        <v>0</v>
      </c>
      <c r="K88" s="107"/>
      <c r="L88" s="107"/>
      <c r="M88" s="8"/>
    </row>
    <row r="89" spans="1:13" ht="14.25" customHeight="1" x14ac:dyDescent="0.25">
      <c r="A89" s="199"/>
      <c r="B89" s="210"/>
      <c r="C89" s="151">
        <v>0</v>
      </c>
      <c r="D89" s="106">
        <v>2019</v>
      </c>
      <c r="E89" s="10">
        <f t="shared" si="5"/>
        <v>0</v>
      </c>
      <c r="F89" s="10">
        <v>0</v>
      </c>
      <c r="G89" s="10">
        <v>0</v>
      </c>
      <c r="H89" s="10">
        <v>0</v>
      </c>
      <c r="I89" s="10">
        <v>0</v>
      </c>
      <c r="J89" s="200">
        <v>0</v>
      </c>
      <c r="K89" s="107"/>
      <c r="L89" s="107"/>
      <c r="M89" s="8"/>
    </row>
    <row r="90" spans="1:13" ht="16.5" customHeight="1" x14ac:dyDescent="0.25">
      <c r="A90" s="199"/>
      <c r="B90" s="210"/>
      <c r="C90" s="151">
        <v>0</v>
      </c>
      <c r="D90" s="109">
        <v>2020</v>
      </c>
      <c r="E90" s="10">
        <f t="shared" si="5"/>
        <v>298</v>
      </c>
      <c r="F90" s="9">
        <v>0</v>
      </c>
      <c r="G90" s="10">
        <v>0</v>
      </c>
      <c r="H90" s="10">
        <v>298</v>
      </c>
      <c r="I90" s="10">
        <v>0</v>
      </c>
      <c r="J90" s="200">
        <v>0</v>
      </c>
      <c r="K90" s="107"/>
      <c r="L90" s="107"/>
      <c r="M90" s="8"/>
    </row>
    <row r="91" spans="1:13" ht="21" customHeight="1" x14ac:dyDescent="0.25">
      <c r="A91" s="199"/>
      <c r="B91" s="210"/>
      <c r="C91" s="154">
        <v>0</v>
      </c>
      <c r="D91" s="109">
        <v>2021</v>
      </c>
      <c r="E91" s="10">
        <f t="shared" si="5"/>
        <v>314.10000000000002</v>
      </c>
      <c r="F91" s="9">
        <v>0</v>
      </c>
      <c r="G91" s="10">
        <v>0</v>
      </c>
      <c r="H91" s="10">
        <v>314.10000000000002</v>
      </c>
      <c r="I91" s="10">
        <v>0</v>
      </c>
      <c r="J91" s="200">
        <v>0</v>
      </c>
      <c r="K91" s="107"/>
      <c r="L91" s="107"/>
      <c r="M91" s="8"/>
    </row>
    <row r="92" spans="1:13" ht="20.25" customHeight="1" x14ac:dyDescent="0.25">
      <c r="A92" s="199"/>
      <c r="B92" s="210"/>
      <c r="C92" s="154">
        <v>0</v>
      </c>
      <c r="D92" s="109">
        <v>2022</v>
      </c>
      <c r="E92" s="10">
        <f t="shared" si="5"/>
        <v>1500</v>
      </c>
      <c r="F92" s="9">
        <v>0</v>
      </c>
      <c r="G92" s="10">
        <v>0</v>
      </c>
      <c r="H92" s="10">
        <v>1500</v>
      </c>
      <c r="I92" s="10">
        <v>0</v>
      </c>
      <c r="J92" s="200">
        <v>0</v>
      </c>
      <c r="K92" s="107"/>
      <c r="L92" s="107"/>
      <c r="M92" s="8"/>
    </row>
    <row r="93" spans="1:13" ht="14.25" customHeight="1" x14ac:dyDescent="0.25">
      <c r="A93" s="199"/>
      <c r="B93" s="210"/>
      <c r="C93" s="154">
        <v>0</v>
      </c>
      <c r="D93" s="109">
        <v>2023</v>
      </c>
      <c r="E93" s="10">
        <f t="shared" si="5"/>
        <v>0</v>
      </c>
      <c r="F93" s="9">
        <v>0</v>
      </c>
      <c r="G93" s="10">
        <v>0</v>
      </c>
      <c r="H93" s="10">
        <v>0</v>
      </c>
      <c r="I93" s="10">
        <v>0</v>
      </c>
      <c r="J93" s="200">
        <v>0</v>
      </c>
      <c r="K93" s="107"/>
      <c r="L93" s="107"/>
      <c r="M93" s="8"/>
    </row>
    <row r="94" spans="1:13" ht="18" customHeight="1" x14ac:dyDescent="0.25">
      <c r="A94" s="199"/>
      <c r="B94" s="210"/>
      <c r="C94" s="154">
        <v>0</v>
      </c>
      <c r="D94" s="109">
        <v>2024</v>
      </c>
      <c r="E94" s="10">
        <f t="shared" si="5"/>
        <v>0</v>
      </c>
      <c r="F94" s="9">
        <v>0</v>
      </c>
      <c r="G94" s="10">
        <v>0</v>
      </c>
      <c r="H94" s="10">
        <v>0</v>
      </c>
      <c r="I94" s="10">
        <v>0</v>
      </c>
      <c r="J94" s="200">
        <v>0</v>
      </c>
      <c r="K94" s="107"/>
      <c r="L94" s="107"/>
      <c r="M94" s="8"/>
    </row>
    <row r="95" spans="1:13" ht="18.75" customHeight="1" thickBot="1" x14ac:dyDescent="0.3">
      <c r="A95" s="199"/>
      <c r="B95" s="212"/>
      <c r="C95" s="157">
        <v>0</v>
      </c>
      <c r="D95" s="109">
        <v>2025</v>
      </c>
      <c r="E95" s="10">
        <f t="shared" si="5"/>
        <v>0</v>
      </c>
      <c r="F95" s="9">
        <v>0</v>
      </c>
      <c r="G95" s="10">
        <v>0</v>
      </c>
      <c r="H95" s="10">
        <v>0</v>
      </c>
      <c r="I95" s="10">
        <v>0</v>
      </c>
      <c r="J95" s="200">
        <v>0</v>
      </c>
      <c r="K95" s="107"/>
      <c r="L95" s="107"/>
      <c r="M95" s="8"/>
    </row>
    <row r="96" spans="1:13" ht="18.75" customHeight="1" x14ac:dyDescent="0.25">
      <c r="A96" s="199"/>
      <c r="B96" s="213" t="s">
        <v>53</v>
      </c>
      <c r="C96" s="146">
        <v>0</v>
      </c>
      <c r="D96" s="106">
        <v>2018</v>
      </c>
      <c r="E96" s="10">
        <f t="shared" si="5"/>
        <v>6675.9</v>
      </c>
      <c r="F96" s="10">
        <v>0</v>
      </c>
      <c r="G96" s="10">
        <v>0</v>
      </c>
      <c r="H96" s="10">
        <v>6675.9</v>
      </c>
      <c r="I96" s="10">
        <v>0</v>
      </c>
      <c r="J96" s="200">
        <v>0</v>
      </c>
      <c r="K96" s="107"/>
      <c r="L96" s="107"/>
      <c r="M96" s="8"/>
    </row>
    <row r="97" spans="1:13" ht="15.75" customHeight="1" x14ac:dyDescent="0.25">
      <c r="A97" s="199"/>
      <c r="B97" s="210"/>
      <c r="C97" s="151">
        <v>0</v>
      </c>
      <c r="D97" s="106">
        <v>2019</v>
      </c>
      <c r="E97" s="10">
        <f t="shared" si="5"/>
        <v>6879.7</v>
      </c>
      <c r="F97" s="10">
        <v>0</v>
      </c>
      <c r="G97" s="10">
        <v>0</v>
      </c>
      <c r="H97" s="10">
        <v>6879.7</v>
      </c>
      <c r="I97" s="10">
        <v>0</v>
      </c>
      <c r="J97" s="200">
        <v>0</v>
      </c>
      <c r="K97" s="107"/>
      <c r="L97" s="107"/>
      <c r="M97" s="8"/>
    </row>
    <row r="98" spans="1:13" ht="21" customHeight="1" x14ac:dyDescent="0.25">
      <c r="A98" s="199"/>
      <c r="B98" s="210"/>
      <c r="C98" s="151">
        <v>0</v>
      </c>
      <c r="D98" s="109">
        <v>2020</v>
      </c>
      <c r="E98" s="10">
        <f t="shared" si="5"/>
        <v>4857.7</v>
      </c>
      <c r="F98" s="9">
        <v>0</v>
      </c>
      <c r="G98" s="10">
        <v>0</v>
      </c>
      <c r="H98" s="10">
        <v>4857.7</v>
      </c>
      <c r="I98" s="10">
        <v>0</v>
      </c>
      <c r="J98" s="200">
        <v>0</v>
      </c>
      <c r="K98" s="107"/>
      <c r="L98" s="107"/>
      <c r="M98" s="8"/>
    </row>
    <row r="99" spans="1:13" ht="14.25" customHeight="1" x14ac:dyDescent="0.25">
      <c r="A99" s="199"/>
      <c r="B99" s="210"/>
      <c r="C99" s="154">
        <v>0</v>
      </c>
      <c r="D99" s="109">
        <v>2021</v>
      </c>
      <c r="E99" s="10">
        <f t="shared" si="5"/>
        <v>0</v>
      </c>
      <c r="F99" s="9">
        <v>0</v>
      </c>
      <c r="G99" s="10">
        <v>0</v>
      </c>
      <c r="H99" s="10">
        <v>0</v>
      </c>
      <c r="I99" s="10">
        <v>0</v>
      </c>
      <c r="J99" s="200">
        <v>0</v>
      </c>
      <c r="K99" s="107"/>
      <c r="L99" s="107"/>
      <c r="M99" s="8"/>
    </row>
    <row r="100" spans="1:13" ht="15.75" customHeight="1" x14ac:dyDescent="0.25">
      <c r="A100" s="199"/>
      <c r="B100" s="210"/>
      <c r="C100" s="154">
        <v>0</v>
      </c>
      <c r="D100" s="109">
        <v>2022</v>
      </c>
      <c r="E100" s="10">
        <f t="shared" si="5"/>
        <v>0</v>
      </c>
      <c r="F100" s="9">
        <v>0</v>
      </c>
      <c r="G100" s="10">
        <v>0</v>
      </c>
      <c r="H100" s="10">
        <v>0</v>
      </c>
      <c r="I100" s="10">
        <v>0</v>
      </c>
      <c r="J100" s="200">
        <v>0</v>
      </c>
      <c r="K100" s="107"/>
      <c r="L100" s="107"/>
      <c r="M100" s="8"/>
    </row>
    <row r="101" spans="1:13" ht="18.75" customHeight="1" x14ac:dyDescent="0.25">
      <c r="A101" s="199"/>
      <c r="B101" s="210"/>
      <c r="C101" s="154">
        <v>0</v>
      </c>
      <c r="D101" s="109">
        <v>2023</v>
      </c>
      <c r="E101" s="10">
        <f t="shared" si="5"/>
        <v>0</v>
      </c>
      <c r="F101" s="9">
        <v>0</v>
      </c>
      <c r="G101" s="10">
        <v>0</v>
      </c>
      <c r="H101" s="10">
        <v>0</v>
      </c>
      <c r="I101" s="10">
        <v>0</v>
      </c>
      <c r="J101" s="200">
        <v>0</v>
      </c>
      <c r="K101" s="107"/>
      <c r="L101" s="107"/>
      <c r="M101" s="8"/>
    </row>
    <row r="102" spans="1:13" ht="18.75" customHeight="1" x14ac:dyDescent="0.25">
      <c r="A102" s="199"/>
      <c r="B102" s="210"/>
      <c r="C102" s="154">
        <v>0</v>
      </c>
      <c r="D102" s="109">
        <v>2024</v>
      </c>
      <c r="E102" s="10">
        <f t="shared" si="5"/>
        <v>0</v>
      </c>
      <c r="F102" s="9">
        <v>0</v>
      </c>
      <c r="G102" s="10">
        <v>0</v>
      </c>
      <c r="H102" s="10">
        <v>0</v>
      </c>
      <c r="I102" s="10">
        <v>0</v>
      </c>
      <c r="J102" s="200">
        <v>0</v>
      </c>
      <c r="K102" s="107"/>
      <c r="L102" s="107"/>
      <c r="M102" s="8"/>
    </row>
    <row r="103" spans="1:13" ht="17.25" customHeight="1" x14ac:dyDescent="0.25">
      <c r="A103" s="214"/>
      <c r="B103" s="212"/>
      <c r="C103" s="164">
        <v>0</v>
      </c>
      <c r="D103" s="109">
        <v>2025</v>
      </c>
      <c r="E103" s="10">
        <f t="shared" si="5"/>
        <v>0</v>
      </c>
      <c r="F103" s="9">
        <v>0</v>
      </c>
      <c r="G103" s="10">
        <v>0</v>
      </c>
      <c r="H103" s="10">
        <v>0</v>
      </c>
      <c r="I103" s="10">
        <v>0</v>
      </c>
      <c r="J103" s="10">
        <v>0</v>
      </c>
      <c r="K103" s="107"/>
      <c r="L103" s="107"/>
      <c r="M103" s="8"/>
    </row>
    <row r="104" spans="1:13" ht="17.25" customHeight="1" x14ac:dyDescent="0.25">
      <c r="A104" s="215">
        <v>1</v>
      </c>
      <c r="B104" s="172">
        <v>2</v>
      </c>
      <c r="C104" s="172"/>
      <c r="D104" s="172">
        <v>3</v>
      </c>
      <c r="E104" s="172">
        <v>4</v>
      </c>
      <c r="F104" s="172">
        <v>5</v>
      </c>
      <c r="G104" s="172">
        <v>6</v>
      </c>
      <c r="H104" s="172">
        <v>7</v>
      </c>
      <c r="I104" s="172">
        <v>8</v>
      </c>
      <c r="J104" s="172">
        <v>9</v>
      </c>
      <c r="K104" s="216">
        <v>10</v>
      </c>
      <c r="L104" s="216">
        <v>11</v>
      </c>
      <c r="M104" s="8"/>
    </row>
    <row r="105" spans="1:13" ht="16.5" customHeight="1" x14ac:dyDescent="0.25">
      <c r="A105" s="217" t="s">
        <v>50</v>
      </c>
      <c r="B105" s="210" t="s">
        <v>54</v>
      </c>
      <c r="C105" s="218">
        <v>0</v>
      </c>
      <c r="D105" s="203">
        <v>2018</v>
      </c>
      <c r="E105" s="100">
        <f t="shared" si="5"/>
        <v>0</v>
      </c>
      <c r="F105" s="100">
        <v>0</v>
      </c>
      <c r="G105" s="100">
        <v>0</v>
      </c>
      <c r="H105" s="100">
        <v>0</v>
      </c>
      <c r="I105" s="100">
        <v>0</v>
      </c>
      <c r="J105" s="204">
        <v>0</v>
      </c>
      <c r="K105" s="219"/>
      <c r="L105" s="219"/>
      <c r="M105" s="8"/>
    </row>
    <row r="106" spans="1:13" ht="23.25" customHeight="1" x14ac:dyDescent="0.25">
      <c r="A106" s="220"/>
      <c r="B106" s="210"/>
      <c r="C106" s="151">
        <v>0</v>
      </c>
      <c r="D106" s="106">
        <v>2019</v>
      </c>
      <c r="E106" s="10">
        <f t="shared" si="5"/>
        <v>66.099999999999994</v>
      </c>
      <c r="F106" s="10">
        <v>0</v>
      </c>
      <c r="G106" s="10">
        <v>0</v>
      </c>
      <c r="H106" s="10">
        <v>66.099999999999994</v>
      </c>
      <c r="I106" s="10">
        <v>0</v>
      </c>
      <c r="J106" s="200">
        <v>0</v>
      </c>
      <c r="K106" s="219"/>
      <c r="L106" s="219"/>
      <c r="M106" s="8"/>
    </row>
    <row r="107" spans="1:13" ht="21" customHeight="1" x14ac:dyDescent="0.25">
      <c r="A107" s="220"/>
      <c r="B107" s="210"/>
      <c r="C107" s="151">
        <v>0</v>
      </c>
      <c r="D107" s="109">
        <v>2020</v>
      </c>
      <c r="E107" s="10">
        <f t="shared" si="5"/>
        <v>0</v>
      </c>
      <c r="F107" s="9">
        <v>0</v>
      </c>
      <c r="G107" s="10">
        <v>0</v>
      </c>
      <c r="H107" s="10">
        <v>0</v>
      </c>
      <c r="I107" s="10">
        <v>0</v>
      </c>
      <c r="J107" s="200">
        <v>0</v>
      </c>
      <c r="K107" s="219"/>
      <c r="L107" s="219"/>
      <c r="M107" s="8"/>
    </row>
    <row r="108" spans="1:13" ht="15.75" customHeight="1" x14ac:dyDescent="0.25">
      <c r="A108" s="220"/>
      <c r="B108" s="210"/>
      <c r="C108" s="154">
        <v>0</v>
      </c>
      <c r="D108" s="109">
        <v>2021</v>
      </c>
      <c r="E108" s="10">
        <f t="shared" si="5"/>
        <v>0</v>
      </c>
      <c r="F108" s="9">
        <v>0</v>
      </c>
      <c r="G108" s="10">
        <v>0</v>
      </c>
      <c r="H108" s="10">
        <v>0</v>
      </c>
      <c r="I108" s="10">
        <v>0</v>
      </c>
      <c r="J108" s="200">
        <v>0</v>
      </c>
      <c r="K108" s="219"/>
      <c r="L108" s="219"/>
      <c r="M108" s="8"/>
    </row>
    <row r="109" spans="1:13" ht="15" customHeight="1" x14ac:dyDescent="0.25">
      <c r="A109" s="220"/>
      <c r="B109" s="210"/>
      <c r="C109" s="154">
        <v>0</v>
      </c>
      <c r="D109" s="109">
        <v>2022</v>
      </c>
      <c r="E109" s="10">
        <f t="shared" si="5"/>
        <v>0</v>
      </c>
      <c r="F109" s="9">
        <v>0</v>
      </c>
      <c r="G109" s="10">
        <v>0</v>
      </c>
      <c r="H109" s="10">
        <v>0</v>
      </c>
      <c r="I109" s="10">
        <v>0</v>
      </c>
      <c r="J109" s="200">
        <v>0</v>
      </c>
      <c r="K109" s="219"/>
      <c r="L109" s="219"/>
      <c r="M109" s="8"/>
    </row>
    <row r="110" spans="1:13" ht="15" customHeight="1" x14ac:dyDescent="0.25">
      <c r="A110" s="220"/>
      <c r="B110" s="210"/>
      <c r="C110" s="154">
        <v>0</v>
      </c>
      <c r="D110" s="109">
        <v>2023</v>
      </c>
      <c r="E110" s="10">
        <f t="shared" si="5"/>
        <v>0</v>
      </c>
      <c r="F110" s="9">
        <v>0</v>
      </c>
      <c r="G110" s="10">
        <v>0</v>
      </c>
      <c r="H110" s="10">
        <v>0</v>
      </c>
      <c r="I110" s="10">
        <v>0</v>
      </c>
      <c r="J110" s="200">
        <v>0</v>
      </c>
      <c r="K110" s="219"/>
      <c r="L110" s="219"/>
      <c r="M110" s="8"/>
    </row>
    <row r="111" spans="1:13" ht="16.5" customHeight="1" x14ac:dyDescent="0.25">
      <c r="A111" s="220"/>
      <c r="B111" s="210"/>
      <c r="C111" s="154">
        <v>0</v>
      </c>
      <c r="D111" s="109">
        <v>2024</v>
      </c>
      <c r="E111" s="10">
        <f t="shared" si="5"/>
        <v>0</v>
      </c>
      <c r="F111" s="9">
        <v>0</v>
      </c>
      <c r="G111" s="10">
        <v>0</v>
      </c>
      <c r="H111" s="10">
        <v>0</v>
      </c>
      <c r="I111" s="10">
        <v>0</v>
      </c>
      <c r="J111" s="200">
        <v>0</v>
      </c>
      <c r="K111" s="219"/>
      <c r="L111" s="219"/>
      <c r="M111" s="8"/>
    </row>
    <row r="112" spans="1:13" ht="18.75" customHeight="1" thickBot="1" x14ac:dyDescent="0.3">
      <c r="A112" s="220"/>
      <c r="B112" s="212"/>
      <c r="C112" s="157">
        <v>0</v>
      </c>
      <c r="D112" s="109">
        <v>2025</v>
      </c>
      <c r="E112" s="10">
        <f t="shared" si="5"/>
        <v>0</v>
      </c>
      <c r="F112" s="9">
        <v>0</v>
      </c>
      <c r="G112" s="10">
        <v>0</v>
      </c>
      <c r="H112" s="10">
        <v>0</v>
      </c>
      <c r="I112" s="10">
        <v>0</v>
      </c>
      <c r="J112" s="200">
        <v>0</v>
      </c>
      <c r="K112" s="219"/>
      <c r="L112" s="219"/>
      <c r="M112" s="8"/>
    </row>
    <row r="113" spans="1:13" ht="15" customHeight="1" x14ac:dyDescent="0.25">
      <c r="A113" s="220"/>
      <c r="B113" s="213" t="s">
        <v>188</v>
      </c>
      <c r="C113" s="146">
        <v>0</v>
      </c>
      <c r="D113" s="106">
        <v>2018</v>
      </c>
      <c r="E113" s="10">
        <f t="shared" ref="E113:E120" si="8">F113+G113+H113+J113</f>
        <v>0</v>
      </c>
      <c r="F113" s="10">
        <v>0</v>
      </c>
      <c r="G113" s="10">
        <v>0</v>
      </c>
      <c r="H113" s="10">
        <v>0</v>
      </c>
      <c r="I113" s="10">
        <v>0</v>
      </c>
      <c r="J113" s="200">
        <v>0</v>
      </c>
      <c r="K113" s="219"/>
      <c r="L113" s="219"/>
      <c r="M113" s="8"/>
    </row>
    <row r="114" spans="1:13" ht="18" customHeight="1" x14ac:dyDescent="0.25">
      <c r="A114" s="220"/>
      <c r="B114" s="210"/>
      <c r="C114" s="151">
        <v>0</v>
      </c>
      <c r="D114" s="106">
        <v>2019</v>
      </c>
      <c r="E114" s="10">
        <f t="shared" si="8"/>
        <v>0</v>
      </c>
      <c r="F114" s="10">
        <v>0</v>
      </c>
      <c r="G114" s="10">
        <v>0</v>
      </c>
      <c r="H114" s="10">
        <v>0</v>
      </c>
      <c r="I114" s="10">
        <v>0</v>
      </c>
      <c r="J114" s="200">
        <v>0</v>
      </c>
      <c r="K114" s="219"/>
      <c r="L114" s="219"/>
      <c r="M114" s="8"/>
    </row>
    <row r="115" spans="1:13" ht="18" customHeight="1" x14ac:dyDescent="0.25">
      <c r="A115" s="220"/>
      <c r="B115" s="210"/>
      <c r="C115" s="151">
        <v>0</v>
      </c>
      <c r="D115" s="109">
        <v>2020</v>
      </c>
      <c r="E115" s="10">
        <f t="shared" si="8"/>
        <v>0</v>
      </c>
      <c r="F115" s="9">
        <v>0</v>
      </c>
      <c r="G115" s="10">
        <v>0</v>
      </c>
      <c r="H115" s="10">
        <v>0</v>
      </c>
      <c r="I115" s="10">
        <v>0</v>
      </c>
      <c r="J115" s="200">
        <v>0</v>
      </c>
      <c r="K115" s="219"/>
      <c r="L115" s="219"/>
      <c r="M115" s="8"/>
    </row>
    <row r="116" spans="1:13" ht="15.75" customHeight="1" x14ac:dyDescent="0.25">
      <c r="A116" s="220"/>
      <c r="B116" s="210"/>
      <c r="C116" s="154">
        <v>0</v>
      </c>
      <c r="D116" s="109">
        <v>2021</v>
      </c>
      <c r="E116" s="10">
        <f t="shared" si="8"/>
        <v>0</v>
      </c>
      <c r="F116" s="9">
        <v>0</v>
      </c>
      <c r="G116" s="10">
        <v>0</v>
      </c>
      <c r="H116" s="10">
        <v>0</v>
      </c>
      <c r="I116" s="10">
        <v>0</v>
      </c>
      <c r="J116" s="200">
        <v>0</v>
      </c>
      <c r="K116" s="219"/>
      <c r="L116" s="219"/>
      <c r="M116" s="8"/>
    </row>
    <row r="117" spans="1:13" ht="18" customHeight="1" x14ac:dyDescent="0.25">
      <c r="A117" s="220"/>
      <c r="B117" s="210"/>
      <c r="C117" s="154">
        <v>0</v>
      </c>
      <c r="D117" s="109">
        <v>2022</v>
      </c>
      <c r="E117" s="10">
        <f t="shared" si="8"/>
        <v>48.5</v>
      </c>
      <c r="F117" s="9">
        <v>0</v>
      </c>
      <c r="G117" s="10">
        <v>0</v>
      </c>
      <c r="H117" s="10">
        <v>48.5</v>
      </c>
      <c r="I117" s="10">
        <v>0</v>
      </c>
      <c r="J117" s="200">
        <v>0</v>
      </c>
      <c r="K117" s="219"/>
      <c r="L117" s="219"/>
      <c r="M117" s="8"/>
    </row>
    <row r="118" spans="1:13" ht="19.5" customHeight="1" x14ac:dyDescent="0.25">
      <c r="A118" s="220"/>
      <c r="B118" s="210"/>
      <c r="C118" s="154">
        <v>0</v>
      </c>
      <c r="D118" s="109">
        <v>2023</v>
      </c>
      <c r="E118" s="10">
        <f t="shared" si="8"/>
        <v>113.4</v>
      </c>
      <c r="F118" s="9">
        <v>0</v>
      </c>
      <c r="G118" s="10">
        <v>0</v>
      </c>
      <c r="H118" s="10">
        <v>113.4</v>
      </c>
      <c r="I118" s="10">
        <v>0</v>
      </c>
      <c r="J118" s="200">
        <v>0</v>
      </c>
      <c r="K118" s="219"/>
      <c r="L118" s="219"/>
      <c r="M118" s="8"/>
    </row>
    <row r="119" spans="1:13" ht="16.5" customHeight="1" x14ac:dyDescent="0.25">
      <c r="A119" s="220"/>
      <c r="B119" s="210"/>
      <c r="C119" s="154">
        <v>0</v>
      </c>
      <c r="D119" s="109">
        <v>2024</v>
      </c>
      <c r="E119" s="10">
        <f t="shared" si="8"/>
        <v>0</v>
      </c>
      <c r="F119" s="9">
        <v>0</v>
      </c>
      <c r="G119" s="10">
        <v>0</v>
      </c>
      <c r="H119" s="10">
        <v>0</v>
      </c>
      <c r="I119" s="10">
        <v>0</v>
      </c>
      <c r="J119" s="200">
        <v>0</v>
      </c>
      <c r="K119" s="219"/>
      <c r="L119" s="219"/>
      <c r="M119" s="8"/>
    </row>
    <row r="120" spans="1:13" ht="24" customHeight="1" thickBot="1" x14ac:dyDescent="0.3">
      <c r="A120" s="220"/>
      <c r="B120" s="212"/>
      <c r="C120" s="157">
        <v>0</v>
      </c>
      <c r="D120" s="109">
        <v>2025</v>
      </c>
      <c r="E120" s="10">
        <f t="shared" si="8"/>
        <v>0</v>
      </c>
      <c r="F120" s="9">
        <v>0</v>
      </c>
      <c r="G120" s="10">
        <v>0</v>
      </c>
      <c r="H120" s="10">
        <v>0</v>
      </c>
      <c r="I120" s="10">
        <v>0</v>
      </c>
      <c r="J120" s="200">
        <v>0</v>
      </c>
      <c r="K120" s="219"/>
      <c r="L120" s="219"/>
      <c r="M120" s="8"/>
    </row>
    <row r="121" spans="1:13" ht="23.25" customHeight="1" x14ac:dyDescent="0.25">
      <c r="A121" s="220"/>
      <c r="B121" s="213" t="s">
        <v>55</v>
      </c>
      <c r="C121" s="146">
        <v>0</v>
      </c>
      <c r="D121" s="203">
        <v>2018</v>
      </c>
      <c r="E121" s="100">
        <f t="shared" si="5"/>
        <v>57977.1</v>
      </c>
      <c r="F121" s="100">
        <v>0</v>
      </c>
      <c r="G121" s="100">
        <v>0</v>
      </c>
      <c r="H121" s="100">
        <v>0</v>
      </c>
      <c r="I121" s="100">
        <v>0</v>
      </c>
      <c r="J121" s="204">
        <v>57977.1</v>
      </c>
      <c r="K121" s="219"/>
      <c r="L121" s="219"/>
      <c r="M121" s="8"/>
    </row>
    <row r="122" spans="1:13" ht="23.25" customHeight="1" x14ac:dyDescent="0.25">
      <c r="A122" s="220"/>
      <c r="B122" s="210"/>
      <c r="C122" s="151">
        <v>0</v>
      </c>
      <c r="D122" s="106">
        <v>2019</v>
      </c>
      <c r="E122" s="10">
        <f t="shared" si="5"/>
        <v>59231.3</v>
      </c>
      <c r="F122" s="10">
        <v>0</v>
      </c>
      <c r="G122" s="10">
        <v>0</v>
      </c>
      <c r="H122" s="10">
        <v>0</v>
      </c>
      <c r="I122" s="10">
        <v>0</v>
      </c>
      <c r="J122" s="200">
        <v>59231.3</v>
      </c>
      <c r="K122" s="219"/>
      <c r="L122" s="219"/>
      <c r="M122" s="8"/>
    </row>
    <row r="123" spans="1:13" ht="21" customHeight="1" x14ac:dyDescent="0.25">
      <c r="A123" s="220"/>
      <c r="B123" s="210"/>
      <c r="C123" s="151">
        <v>0</v>
      </c>
      <c r="D123" s="109">
        <v>2020</v>
      </c>
      <c r="E123" s="10">
        <f t="shared" si="5"/>
        <v>70551.899999999994</v>
      </c>
      <c r="F123" s="9">
        <v>0</v>
      </c>
      <c r="G123" s="10">
        <v>0</v>
      </c>
      <c r="H123" s="10">
        <v>0</v>
      </c>
      <c r="I123" s="10">
        <v>0</v>
      </c>
      <c r="J123" s="200">
        <v>70551.899999999994</v>
      </c>
      <c r="K123" s="219"/>
      <c r="L123" s="219"/>
      <c r="M123" s="8"/>
    </row>
    <row r="124" spans="1:13" ht="21" customHeight="1" x14ac:dyDescent="0.25">
      <c r="A124" s="220"/>
      <c r="B124" s="210"/>
      <c r="C124" s="154">
        <v>0</v>
      </c>
      <c r="D124" s="109">
        <v>2021</v>
      </c>
      <c r="E124" s="10">
        <f t="shared" si="5"/>
        <v>69547.399999999994</v>
      </c>
      <c r="F124" s="9">
        <v>0</v>
      </c>
      <c r="G124" s="10">
        <v>0</v>
      </c>
      <c r="H124" s="10">
        <v>0</v>
      </c>
      <c r="I124" s="10">
        <v>0</v>
      </c>
      <c r="J124" s="200">
        <v>69547.399999999994</v>
      </c>
      <c r="K124" s="219"/>
      <c r="L124" s="219"/>
      <c r="M124" s="8"/>
    </row>
    <row r="125" spans="1:13" ht="23.25" customHeight="1" x14ac:dyDescent="0.25">
      <c r="A125" s="220"/>
      <c r="B125" s="210"/>
      <c r="C125" s="154">
        <v>0</v>
      </c>
      <c r="D125" s="109">
        <v>2022</v>
      </c>
      <c r="E125" s="10">
        <f t="shared" si="5"/>
        <v>83610.2</v>
      </c>
      <c r="F125" s="9">
        <v>0</v>
      </c>
      <c r="G125" s="10">
        <v>0</v>
      </c>
      <c r="H125" s="10">
        <v>0</v>
      </c>
      <c r="I125" s="10">
        <v>0</v>
      </c>
      <c r="J125" s="200">
        <f>108133.9-6423.7-18100</f>
        <v>83610.2</v>
      </c>
      <c r="K125" s="219"/>
      <c r="L125" s="219"/>
      <c r="M125" s="8"/>
    </row>
    <row r="126" spans="1:13" ht="24" customHeight="1" x14ac:dyDescent="0.25">
      <c r="A126" s="220"/>
      <c r="B126" s="210"/>
      <c r="C126" s="154">
        <v>0</v>
      </c>
      <c r="D126" s="109">
        <v>2023</v>
      </c>
      <c r="E126" s="10">
        <f t="shared" si="5"/>
        <v>93314.1</v>
      </c>
      <c r="F126" s="9">
        <v>0</v>
      </c>
      <c r="G126" s="10">
        <v>0</v>
      </c>
      <c r="H126" s="10">
        <v>0</v>
      </c>
      <c r="I126" s="10">
        <v>0</v>
      </c>
      <c r="J126" s="200">
        <v>93314.1</v>
      </c>
      <c r="K126" s="219"/>
      <c r="L126" s="219"/>
      <c r="M126" s="8"/>
    </row>
    <row r="127" spans="1:13" ht="24" customHeight="1" x14ac:dyDescent="0.25">
      <c r="A127" s="220"/>
      <c r="B127" s="210"/>
      <c r="C127" s="154">
        <v>0</v>
      </c>
      <c r="D127" s="109">
        <v>2024</v>
      </c>
      <c r="E127" s="10">
        <f t="shared" si="5"/>
        <v>93314.1</v>
      </c>
      <c r="F127" s="9">
        <v>0</v>
      </c>
      <c r="G127" s="10">
        <v>0</v>
      </c>
      <c r="H127" s="10">
        <v>0</v>
      </c>
      <c r="I127" s="10">
        <v>0</v>
      </c>
      <c r="J127" s="200">
        <v>93314.1</v>
      </c>
      <c r="K127" s="219"/>
      <c r="L127" s="219"/>
      <c r="M127" s="8"/>
    </row>
    <row r="128" spans="1:13" ht="24" customHeight="1" thickBot="1" x14ac:dyDescent="0.3">
      <c r="A128" s="220"/>
      <c r="B128" s="210"/>
      <c r="C128" s="164">
        <v>0</v>
      </c>
      <c r="D128" s="126">
        <v>2025</v>
      </c>
      <c r="E128" s="127">
        <f t="shared" si="5"/>
        <v>93314.1</v>
      </c>
      <c r="F128" s="128">
        <v>0</v>
      </c>
      <c r="G128" s="127">
        <v>0</v>
      </c>
      <c r="H128" s="127">
        <v>0</v>
      </c>
      <c r="I128" s="127">
        <v>0</v>
      </c>
      <c r="J128" s="221">
        <v>93314.1</v>
      </c>
      <c r="K128" s="219"/>
      <c r="L128" s="219"/>
      <c r="M128" s="8"/>
    </row>
    <row r="129" spans="1:13" ht="17.25" customHeight="1" x14ac:dyDescent="0.25">
      <c r="A129" s="222" t="s">
        <v>57</v>
      </c>
      <c r="B129" s="223" t="s">
        <v>58</v>
      </c>
      <c r="C129" s="146">
        <v>0</v>
      </c>
      <c r="D129" s="99">
        <v>2018</v>
      </c>
      <c r="E129" s="147">
        <f t="shared" si="5"/>
        <v>672006.2</v>
      </c>
      <c r="F129" s="147">
        <v>0</v>
      </c>
      <c r="G129" s="147">
        <f>G137</f>
        <v>542844.5</v>
      </c>
      <c r="H129" s="147">
        <f t="shared" ref="H129:H136" si="9">H137+H153+H162+H170+H178+H186</f>
        <v>129161.70000000001</v>
      </c>
      <c r="I129" s="147">
        <v>0</v>
      </c>
      <c r="J129" s="198">
        <v>0</v>
      </c>
      <c r="K129" s="107" t="s">
        <v>200</v>
      </c>
      <c r="L129" s="107" t="s">
        <v>38</v>
      </c>
      <c r="M129" s="8"/>
    </row>
    <row r="130" spans="1:13" ht="17.25" customHeight="1" x14ac:dyDescent="0.25">
      <c r="A130" s="224"/>
      <c r="B130" s="205"/>
      <c r="C130" s="151">
        <v>0</v>
      </c>
      <c r="D130" s="106">
        <v>2019</v>
      </c>
      <c r="E130" s="10">
        <f t="shared" si="5"/>
        <v>726214.6</v>
      </c>
      <c r="F130" s="10">
        <v>0</v>
      </c>
      <c r="G130" s="10">
        <f t="shared" ref="G130:G133" si="10">G138</f>
        <v>579302.19999999995</v>
      </c>
      <c r="H130" s="10">
        <f t="shared" si="9"/>
        <v>146912.40000000002</v>
      </c>
      <c r="I130" s="10">
        <v>0</v>
      </c>
      <c r="J130" s="200">
        <v>0</v>
      </c>
      <c r="K130" s="107"/>
      <c r="L130" s="107"/>
      <c r="M130" s="8"/>
    </row>
    <row r="131" spans="1:13" ht="15" customHeight="1" x14ac:dyDescent="0.25">
      <c r="A131" s="224"/>
      <c r="B131" s="205"/>
      <c r="C131" s="151">
        <v>0</v>
      </c>
      <c r="D131" s="109">
        <v>2020</v>
      </c>
      <c r="E131" s="10">
        <f t="shared" si="5"/>
        <v>761500.89999999991</v>
      </c>
      <c r="F131" s="9">
        <v>0</v>
      </c>
      <c r="G131" s="10">
        <f t="shared" si="10"/>
        <v>611447.6</v>
      </c>
      <c r="H131" s="10">
        <f t="shared" si="9"/>
        <v>150053.29999999999</v>
      </c>
      <c r="I131" s="10">
        <v>0</v>
      </c>
      <c r="J131" s="200">
        <v>0</v>
      </c>
      <c r="K131" s="107"/>
      <c r="L131" s="107"/>
      <c r="M131" s="8"/>
    </row>
    <row r="132" spans="1:13" ht="18" customHeight="1" x14ac:dyDescent="0.25">
      <c r="A132" s="224"/>
      <c r="B132" s="206"/>
      <c r="C132" s="154">
        <v>0</v>
      </c>
      <c r="D132" s="109">
        <v>2021</v>
      </c>
      <c r="E132" s="10">
        <f t="shared" si="5"/>
        <v>812507.1</v>
      </c>
      <c r="F132" s="9">
        <v>0</v>
      </c>
      <c r="G132" s="10">
        <f t="shared" si="10"/>
        <v>616452.1</v>
      </c>
      <c r="H132" s="10">
        <f t="shared" si="9"/>
        <v>196055</v>
      </c>
      <c r="I132" s="10">
        <v>0</v>
      </c>
      <c r="J132" s="200">
        <v>0</v>
      </c>
      <c r="K132" s="107"/>
      <c r="L132" s="107"/>
      <c r="M132" s="8"/>
    </row>
    <row r="133" spans="1:13" ht="16.5" customHeight="1" x14ac:dyDescent="0.25">
      <c r="A133" s="224"/>
      <c r="B133" s="206"/>
      <c r="C133" s="154">
        <v>0</v>
      </c>
      <c r="D133" s="109">
        <v>2022</v>
      </c>
      <c r="E133" s="10">
        <f t="shared" si="5"/>
        <v>856518.10000000009</v>
      </c>
      <c r="F133" s="9">
        <v>0</v>
      </c>
      <c r="G133" s="10">
        <f t="shared" si="10"/>
        <v>655177.30000000005</v>
      </c>
      <c r="H133" s="10">
        <f t="shared" si="9"/>
        <v>201340.80000000002</v>
      </c>
      <c r="I133" s="10">
        <v>0</v>
      </c>
      <c r="J133" s="200">
        <v>0</v>
      </c>
      <c r="K133" s="107"/>
      <c r="L133" s="107"/>
      <c r="M133" s="8"/>
    </row>
    <row r="134" spans="1:13" ht="16.5" customHeight="1" x14ac:dyDescent="0.25">
      <c r="A134" s="224"/>
      <c r="B134" s="206"/>
      <c r="C134" s="154">
        <v>0</v>
      </c>
      <c r="D134" s="109">
        <v>2023</v>
      </c>
      <c r="E134" s="10">
        <f t="shared" si="5"/>
        <v>970795.2</v>
      </c>
      <c r="F134" s="9">
        <v>0</v>
      </c>
      <c r="G134" s="10">
        <f>G142+G150</f>
        <v>740370</v>
      </c>
      <c r="H134" s="10">
        <f t="shared" si="9"/>
        <v>230425.19999999998</v>
      </c>
      <c r="I134" s="10">
        <v>0</v>
      </c>
      <c r="J134" s="200">
        <v>0</v>
      </c>
      <c r="K134" s="107"/>
      <c r="L134" s="107"/>
      <c r="M134" s="8"/>
    </row>
    <row r="135" spans="1:13" ht="17.25" customHeight="1" x14ac:dyDescent="0.25">
      <c r="A135" s="224"/>
      <c r="B135" s="206"/>
      <c r="C135" s="154">
        <v>0</v>
      </c>
      <c r="D135" s="109">
        <v>2024</v>
      </c>
      <c r="E135" s="10">
        <f t="shared" si="5"/>
        <v>916290.10000000009</v>
      </c>
      <c r="F135" s="9">
        <v>0</v>
      </c>
      <c r="G135" s="10">
        <f>G143+G151</f>
        <v>700968.10000000009</v>
      </c>
      <c r="H135" s="10">
        <f t="shared" si="9"/>
        <v>215322</v>
      </c>
      <c r="I135" s="10">
        <v>0</v>
      </c>
      <c r="J135" s="200">
        <v>0</v>
      </c>
      <c r="K135" s="107"/>
      <c r="L135" s="107"/>
      <c r="M135" s="8"/>
    </row>
    <row r="136" spans="1:13" ht="16.5" customHeight="1" thickBot="1" x14ac:dyDescent="0.3">
      <c r="A136" s="224"/>
      <c r="B136" s="206"/>
      <c r="C136" s="157">
        <v>0</v>
      </c>
      <c r="D136" s="109">
        <v>2025</v>
      </c>
      <c r="E136" s="10">
        <f t="shared" si="5"/>
        <v>920338.4</v>
      </c>
      <c r="F136" s="9">
        <v>0</v>
      </c>
      <c r="G136" s="100">
        <f>G144+G152</f>
        <v>700835.3</v>
      </c>
      <c r="H136" s="10">
        <f t="shared" si="9"/>
        <v>219503.09999999998</v>
      </c>
      <c r="I136" s="10">
        <v>0</v>
      </c>
      <c r="J136" s="200">
        <v>0</v>
      </c>
      <c r="K136" s="107"/>
      <c r="L136" s="107"/>
      <c r="M136" s="8"/>
    </row>
    <row r="137" spans="1:13" ht="18" customHeight="1" x14ac:dyDescent="0.25">
      <c r="A137" s="224"/>
      <c r="B137" s="205" t="s">
        <v>59</v>
      </c>
      <c r="C137" s="146">
        <v>0</v>
      </c>
      <c r="D137" s="106">
        <v>2018</v>
      </c>
      <c r="E137" s="10">
        <f t="shared" si="5"/>
        <v>660511.30000000005</v>
      </c>
      <c r="F137" s="10">
        <v>0</v>
      </c>
      <c r="G137" s="10">
        <v>542844.5</v>
      </c>
      <c r="H137" s="10">
        <v>117666.8</v>
      </c>
      <c r="I137" s="10">
        <v>0</v>
      </c>
      <c r="J137" s="200">
        <v>0</v>
      </c>
      <c r="K137" s="107"/>
      <c r="L137" s="107"/>
      <c r="M137" s="8"/>
    </row>
    <row r="138" spans="1:13" ht="16.5" customHeight="1" x14ac:dyDescent="0.25">
      <c r="A138" s="224"/>
      <c r="B138" s="205"/>
      <c r="C138" s="151">
        <v>0</v>
      </c>
      <c r="D138" s="106">
        <v>2019</v>
      </c>
      <c r="E138" s="10">
        <f t="shared" si="5"/>
        <v>704263.2</v>
      </c>
      <c r="F138" s="10">
        <v>0</v>
      </c>
      <c r="G138" s="10">
        <v>579302.19999999995</v>
      </c>
      <c r="H138" s="10">
        <v>124961</v>
      </c>
      <c r="I138" s="10">
        <v>0</v>
      </c>
      <c r="J138" s="200">
        <v>0</v>
      </c>
      <c r="K138" s="107"/>
      <c r="L138" s="107"/>
      <c r="M138" s="8"/>
    </row>
    <row r="139" spans="1:13" ht="18" customHeight="1" x14ac:dyDescent="0.25">
      <c r="A139" s="224"/>
      <c r="B139" s="205"/>
      <c r="C139" s="151">
        <v>0</v>
      </c>
      <c r="D139" s="109">
        <v>2020</v>
      </c>
      <c r="E139" s="10">
        <f t="shared" si="5"/>
        <v>746389</v>
      </c>
      <c r="F139" s="9">
        <v>0</v>
      </c>
      <c r="G139" s="10">
        <v>611447.6</v>
      </c>
      <c r="H139" s="10">
        <v>134941.4</v>
      </c>
      <c r="I139" s="10">
        <v>0</v>
      </c>
      <c r="J139" s="200">
        <v>0</v>
      </c>
      <c r="K139" s="107"/>
      <c r="L139" s="107"/>
      <c r="M139" s="8"/>
    </row>
    <row r="140" spans="1:13" ht="21" customHeight="1" x14ac:dyDescent="0.25">
      <c r="A140" s="224"/>
      <c r="B140" s="206"/>
      <c r="C140" s="154">
        <v>0</v>
      </c>
      <c r="D140" s="109">
        <v>2021</v>
      </c>
      <c r="E140" s="10">
        <f t="shared" si="5"/>
        <v>788161.1</v>
      </c>
      <c r="F140" s="9">
        <v>0</v>
      </c>
      <c r="G140" s="10">
        <v>616452.1</v>
      </c>
      <c r="H140" s="10">
        <v>171709</v>
      </c>
      <c r="I140" s="10">
        <v>0</v>
      </c>
      <c r="J140" s="200">
        <v>0</v>
      </c>
      <c r="K140" s="107"/>
      <c r="L140" s="107"/>
      <c r="M140" s="8"/>
    </row>
    <row r="141" spans="1:13" ht="23.25" customHeight="1" x14ac:dyDescent="0.25">
      <c r="A141" s="224"/>
      <c r="B141" s="206"/>
      <c r="C141" s="154">
        <v>0</v>
      </c>
      <c r="D141" s="109">
        <v>2022</v>
      </c>
      <c r="E141" s="10">
        <f t="shared" si="5"/>
        <v>844913.3</v>
      </c>
      <c r="F141" s="9">
        <v>0</v>
      </c>
      <c r="G141" s="10">
        <f>618230.9+30755+6191.4</f>
        <v>655177.30000000005</v>
      </c>
      <c r="H141" s="10">
        <f>181469.6+167+1957.7+2531.9+3609.8</f>
        <v>189736</v>
      </c>
      <c r="I141" s="10">
        <v>0</v>
      </c>
      <c r="J141" s="200">
        <v>0</v>
      </c>
      <c r="K141" s="107"/>
      <c r="L141" s="107"/>
      <c r="M141" s="8"/>
    </row>
    <row r="142" spans="1:13" ht="24" customHeight="1" x14ac:dyDescent="0.25">
      <c r="A142" s="224"/>
      <c r="B142" s="206"/>
      <c r="C142" s="154">
        <v>0</v>
      </c>
      <c r="D142" s="109">
        <v>2023</v>
      </c>
      <c r="E142" s="10">
        <f t="shared" si="5"/>
        <v>866763.1</v>
      </c>
      <c r="F142" s="9">
        <v>0</v>
      </c>
      <c r="G142" s="10">
        <f>629345.1+17325.4+1431.7</f>
        <v>648102.19999999995</v>
      </c>
      <c r="H142" s="10">
        <f>208259.8+2449.1+565.4+401.5+1498.9+5236.2+250</f>
        <v>218660.9</v>
      </c>
      <c r="I142" s="10">
        <v>0</v>
      </c>
      <c r="J142" s="200">
        <v>0</v>
      </c>
      <c r="K142" s="107"/>
      <c r="L142" s="107"/>
      <c r="M142" s="8"/>
    </row>
    <row r="143" spans="1:13" ht="24" customHeight="1" x14ac:dyDescent="0.25">
      <c r="A143" s="224"/>
      <c r="B143" s="206"/>
      <c r="C143" s="154">
        <v>0</v>
      </c>
      <c r="D143" s="109">
        <v>2024</v>
      </c>
      <c r="E143" s="10">
        <f t="shared" si="5"/>
        <v>817362.20000000019</v>
      </c>
      <c r="F143" s="9">
        <v>0</v>
      </c>
      <c r="G143" s="10">
        <f>707296.3-G151-6328.2</f>
        <v>608906.00000000012</v>
      </c>
      <c r="H143" s="10">
        <v>208456.2</v>
      </c>
      <c r="I143" s="10">
        <v>0</v>
      </c>
      <c r="J143" s="200">
        <v>0</v>
      </c>
      <c r="K143" s="107"/>
      <c r="L143" s="107"/>
      <c r="M143" s="8"/>
    </row>
    <row r="144" spans="1:13" ht="24" customHeight="1" thickBot="1" x14ac:dyDescent="0.3">
      <c r="A144" s="224"/>
      <c r="B144" s="206"/>
      <c r="C144" s="157">
        <v>0</v>
      </c>
      <c r="D144" s="109">
        <v>2025</v>
      </c>
      <c r="E144" s="10">
        <f t="shared" si="5"/>
        <v>821410.5</v>
      </c>
      <c r="F144" s="9">
        <v>0</v>
      </c>
      <c r="G144" s="10">
        <f>707163.5-G152-6328.2</f>
        <v>608773.20000000007</v>
      </c>
      <c r="H144" s="10">
        <v>212637.3</v>
      </c>
      <c r="I144" s="10">
        <v>0</v>
      </c>
      <c r="J144" s="200">
        <v>0</v>
      </c>
      <c r="K144" s="107"/>
      <c r="L144" s="107"/>
      <c r="M144" s="8"/>
    </row>
    <row r="145" spans="1:13" ht="17.25" customHeight="1" x14ac:dyDescent="0.25">
      <c r="A145" s="224"/>
      <c r="B145" s="205" t="s">
        <v>211</v>
      </c>
      <c r="C145" s="146">
        <v>0</v>
      </c>
      <c r="D145" s="106">
        <v>2018</v>
      </c>
      <c r="E145" s="10">
        <f t="shared" ref="E145:E152" si="11">F145+G145+H145+J145</f>
        <v>0</v>
      </c>
      <c r="F145" s="10">
        <v>0</v>
      </c>
      <c r="G145" s="10">
        <v>0</v>
      </c>
      <c r="H145" s="10">
        <v>0</v>
      </c>
      <c r="I145" s="10">
        <v>0</v>
      </c>
      <c r="J145" s="200">
        <v>0</v>
      </c>
      <c r="K145" s="107"/>
      <c r="L145" s="107"/>
      <c r="M145" s="8"/>
    </row>
    <row r="146" spans="1:13" ht="17.25" customHeight="1" x14ac:dyDescent="0.25">
      <c r="A146" s="224"/>
      <c r="B146" s="205"/>
      <c r="C146" s="151">
        <v>0</v>
      </c>
      <c r="D146" s="106">
        <v>2019</v>
      </c>
      <c r="E146" s="10">
        <f t="shared" si="11"/>
        <v>0</v>
      </c>
      <c r="F146" s="10">
        <v>0</v>
      </c>
      <c r="G146" s="10">
        <v>0</v>
      </c>
      <c r="H146" s="10">
        <v>0</v>
      </c>
      <c r="I146" s="10">
        <v>0</v>
      </c>
      <c r="J146" s="200">
        <v>0</v>
      </c>
      <c r="K146" s="107"/>
      <c r="L146" s="107"/>
      <c r="M146" s="8"/>
    </row>
    <row r="147" spans="1:13" ht="14.25" customHeight="1" x14ac:dyDescent="0.25">
      <c r="A147" s="224"/>
      <c r="B147" s="205"/>
      <c r="C147" s="151">
        <v>0</v>
      </c>
      <c r="D147" s="109">
        <v>2020</v>
      </c>
      <c r="E147" s="10">
        <f t="shared" si="11"/>
        <v>0</v>
      </c>
      <c r="F147" s="9">
        <v>0</v>
      </c>
      <c r="G147" s="10">
        <v>0</v>
      </c>
      <c r="H147" s="10">
        <v>0</v>
      </c>
      <c r="I147" s="10">
        <v>0</v>
      </c>
      <c r="J147" s="200">
        <v>0</v>
      </c>
      <c r="K147" s="107"/>
      <c r="L147" s="107"/>
      <c r="M147" s="8"/>
    </row>
    <row r="148" spans="1:13" ht="15.75" customHeight="1" x14ac:dyDescent="0.25">
      <c r="A148" s="224"/>
      <c r="B148" s="206"/>
      <c r="C148" s="154">
        <v>0</v>
      </c>
      <c r="D148" s="109">
        <v>2021</v>
      </c>
      <c r="E148" s="10">
        <f t="shared" si="11"/>
        <v>0</v>
      </c>
      <c r="F148" s="9">
        <v>0</v>
      </c>
      <c r="G148" s="10">
        <v>0</v>
      </c>
      <c r="H148" s="10">
        <v>0</v>
      </c>
      <c r="I148" s="10">
        <v>0</v>
      </c>
      <c r="J148" s="200">
        <v>0</v>
      </c>
      <c r="K148" s="107"/>
      <c r="L148" s="107"/>
      <c r="M148" s="8"/>
    </row>
    <row r="149" spans="1:13" ht="17.25" customHeight="1" x14ac:dyDescent="0.25">
      <c r="A149" s="224"/>
      <c r="B149" s="206"/>
      <c r="C149" s="154">
        <v>0</v>
      </c>
      <c r="D149" s="109">
        <v>2022</v>
      </c>
      <c r="E149" s="10">
        <f t="shared" si="11"/>
        <v>0</v>
      </c>
      <c r="F149" s="9">
        <v>0</v>
      </c>
      <c r="G149" s="10">
        <v>0</v>
      </c>
      <c r="H149" s="10">
        <v>0</v>
      </c>
      <c r="I149" s="10">
        <v>0</v>
      </c>
      <c r="J149" s="200">
        <v>0</v>
      </c>
      <c r="K149" s="107"/>
      <c r="L149" s="107"/>
      <c r="M149" s="8"/>
    </row>
    <row r="150" spans="1:13" ht="16.5" customHeight="1" x14ac:dyDescent="0.25">
      <c r="A150" s="224"/>
      <c r="B150" s="206"/>
      <c r="C150" s="154">
        <v>0</v>
      </c>
      <c r="D150" s="109">
        <v>2023</v>
      </c>
      <c r="E150" s="10">
        <f t="shared" si="11"/>
        <v>92267.8</v>
      </c>
      <c r="F150" s="9">
        <v>0</v>
      </c>
      <c r="G150" s="10">
        <v>92267.8</v>
      </c>
      <c r="H150" s="10">
        <v>0</v>
      </c>
      <c r="I150" s="10">
        <v>0</v>
      </c>
      <c r="J150" s="200">
        <v>0</v>
      </c>
      <c r="K150" s="107"/>
      <c r="L150" s="107"/>
      <c r="M150" s="8"/>
    </row>
    <row r="151" spans="1:13" ht="19.5" customHeight="1" x14ac:dyDescent="0.25">
      <c r="A151" s="224"/>
      <c r="B151" s="206"/>
      <c r="C151" s="154">
        <v>0</v>
      </c>
      <c r="D151" s="109">
        <v>2024</v>
      </c>
      <c r="E151" s="10">
        <f t="shared" si="11"/>
        <v>92062.1</v>
      </c>
      <c r="F151" s="9">
        <v>0</v>
      </c>
      <c r="G151" s="10">
        <v>92062.1</v>
      </c>
      <c r="H151" s="10">
        <v>0</v>
      </c>
      <c r="I151" s="10">
        <v>0</v>
      </c>
      <c r="J151" s="200">
        <v>0</v>
      </c>
      <c r="K151" s="107"/>
      <c r="L151" s="107"/>
      <c r="M151" s="8"/>
    </row>
    <row r="152" spans="1:13" ht="16.5" customHeight="1" thickBot="1" x14ac:dyDescent="0.3">
      <c r="A152" s="224"/>
      <c r="B152" s="206"/>
      <c r="C152" s="157">
        <v>0</v>
      </c>
      <c r="D152" s="109">
        <v>2025</v>
      </c>
      <c r="E152" s="10">
        <f t="shared" si="11"/>
        <v>92062.1</v>
      </c>
      <c r="F152" s="9">
        <v>0</v>
      </c>
      <c r="G152" s="10">
        <v>92062.1</v>
      </c>
      <c r="H152" s="10">
        <v>0</v>
      </c>
      <c r="I152" s="10">
        <v>0</v>
      </c>
      <c r="J152" s="200">
        <v>0</v>
      </c>
      <c r="K152" s="107"/>
      <c r="L152" s="107"/>
      <c r="M152" s="8"/>
    </row>
    <row r="153" spans="1:13" ht="16.5" customHeight="1" x14ac:dyDescent="0.25">
      <c r="A153" s="224"/>
      <c r="B153" s="63" t="s">
        <v>212</v>
      </c>
      <c r="C153" s="146">
        <v>0</v>
      </c>
      <c r="D153" s="106">
        <v>2018</v>
      </c>
      <c r="E153" s="10">
        <f t="shared" si="5"/>
        <v>0</v>
      </c>
      <c r="F153" s="10">
        <v>0</v>
      </c>
      <c r="G153" s="10">
        <v>0</v>
      </c>
      <c r="H153" s="10">
        <v>0</v>
      </c>
      <c r="I153" s="10">
        <v>0</v>
      </c>
      <c r="J153" s="200">
        <v>0</v>
      </c>
      <c r="K153" s="107"/>
      <c r="L153" s="107"/>
      <c r="M153" s="8"/>
    </row>
    <row r="154" spans="1:13" ht="23.25" customHeight="1" x14ac:dyDescent="0.25">
      <c r="A154" s="224"/>
      <c r="B154" s="63"/>
      <c r="C154" s="151">
        <v>0</v>
      </c>
      <c r="D154" s="106">
        <v>2019</v>
      </c>
      <c r="E154" s="10">
        <f t="shared" ref="E154:E219" si="12">F154+G154+H154+J154</f>
        <v>9017.7000000000007</v>
      </c>
      <c r="F154" s="10">
        <v>0</v>
      </c>
      <c r="G154" s="10">
        <v>0</v>
      </c>
      <c r="H154" s="10">
        <v>9017.7000000000007</v>
      </c>
      <c r="I154" s="10">
        <v>0</v>
      </c>
      <c r="J154" s="200">
        <v>0</v>
      </c>
      <c r="K154" s="107"/>
      <c r="L154" s="107"/>
      <c r="M154" s="8"/>
    </row>
    <row r="155" spans="1:13" ht="21" customHeight="1" x14ac:dyDescent="0.25">
      <c r="A155" s="224"/>
      <c r="B155" s="63"/>
      <c r="C155" s="151">
        <v>0</v>
      </c>
      <c r="D155" s="109">
        <v>2020</v>
      </c>
      <c r="E155" s="10">
        <f t="shared" si="12"/>
        <v>804.9</v>
      </c>
      <c r="F155" s="9">
        <v>0</v>
      </c>
      <c r="G155" s="10">
        <v>0</v>
      </c>
      <c r="H155" s="10">
        <v>804.9</v>
      </c>
      <c r="I155" s="10">
        <v>0</v>
      </c>
      <c r="J155" s="200">
        <v>0</v>
      </c>
      <c r="K155" s="107"/>
      <c r="L155" s="107"/>
      <c r="M155" s="8"/>
    </row>
    <row r="156" spans="1:13" ht="15.75" customHeight="1" x14ac:dyDescent="0.25">
      <c r="A156" s="224"/>
      <c r="B156" s="201"/>
      <c r="C156" s="154">
        <v>0</v>
      </c>
      <c r="D156" s="109">
        <v>2021</v>
      </c>
      <c r="E156" s="10">
        <f t="shared" si="12"/>
        <v>0</v>
      </c>
      <c r="F156" s="9">
        <v>0</v>
      </c>
      <c r="G156" s="10">
        <v>0</v>
      </c>
      <c r="H156" s="10">
        <v>0</v>
      </c>
      <c r="I156" s="10">
        <v>0</v>
      </c>
      <c r="J156" s="200">
        <v>0</v>
      </c>
      <c r="K156" s="107"/>
      <c r="L156" s="107"/>
      <c r="M156" s="8"/>
    </row>
    <row r="157" spans="1:13" ht="16.5" customHeight="1" x14ac:dyDescent="0.25">
      <c r="A157" s="224"/>
      <c r="B157" s="201"/>
      <c r="C157" s="154">
        <v>0</v>
      </c>
      <c r="D157" s="109">
        <v>2022</v>
      </c>
      <c r="E157" s="10">
        <f t="shared" si="12"/>
        <v>0</v>
      </c>
      <c r="F157" s="9">
        <v>0</v>
      </c>
      <c r="G157" s="10">
        <v>0</v>
      </c>
      <c r="H157" s="10">
        <v>0</v>
      </c>
      <c r="I157" s="10">
        <v>0</v>
      </c>
      <c r="J157" s="200">
        <v>0</v>
      </c>
      <c r="K157" s="107"/>
      <c r="L157" s="107"/>
      <c r="M157" s="8"/>
    </row>
    <row r="158" spans="1:13" ht="18.75" customHeight="1" x14ac:dyDescent="0.25">
      <c r="A158" s="224"/>
      <c r="B158" s="201"/>
      <c r="C158" s="154">
        <v>0</v>
      </c>
      <c r="D158" s="109">
        <v>2023</v>
      </c>
      <c r="E158" s="10">
        <f t="shared" si="12"/>
        <v>0</v>
      </c>
      <c r="F158" s="9">
        <v>0</v>
      </c>
      <c r="G158" s="10">
        <v>0</v>
      </c>
      <c r="H158" s="10">
        <v>0</v>
      </c>
      <c r="I158" s="10">
        <v>0</v>
      </c>
      <c r="J158" s="200">
        <v>0</v>
      </c>
      <c r="K158" s="107"/>
      <c r="L158" s="107"/>
      <c r="M158" s="8"/>
    </row>
    <row r="159" spans="1:13" ht="15.75" customHeight="1" x14ac:dyDescent="0.25">
      <c r="A159" s="224"/>
      <c r="B159" s="201"/>
      <c r="C159" s="154">
        <v>0</v>
      </c>
      <c r="D159" s="109">
        <v>2024</v>
      </c>
      <c r="E159" s="10">
        <f t="shared" si="12"/>
        <v>0</v>
      </c>
      <c r="F159" s="9">
        <v>0</v>
      </c>
      <c r="G159" s="10">
        <v>0</v>
      </c>
      <c r="H159" s="10">
        <v>0</v>
      </c>
      <c r="I159" s="10">
        <v>0</v>
      </c>
      <c r="J159" s="200">
        <v>0</v>
      </c>
      <c r="K159" s="107"/>
      <c r="L159" s="107"/>
      <c r="M159" s="8"/>
    </row>
    <row r="160" spans="1:13" ht="18" customHeight="1" x14ac:dyDescent="0.25">
      <c r="A160" s="224"/>
      <c r="B160" s="201"/>
      <c r="C160" s="164">
        <v>0</v>
      </c>
      <c r="D160" s="109">
        <v>2025</v>
      </c>
      <c r="E160" s="10">
        <f t="shared" si="12"/>
        <v>0</v>
      </c>
      <c r="F160" s="9">
        <v>0</v>
      </c>
      <c r="G160" s="10">
        <v>0</v>
      </c>
      <c r="H160" s="10">
        <v>0</v>
      </c>
      <c r="I160" s="10">
        <v>0</v>
      </c>
      <c r="J160" s="10">
        <v>0</v>
      </c>
      <c r="K160" s="107"/>
      <c r="L160" s="107"/>
      <c r="M160" s="8"/>
    </row>
    <row r="161" spans="1:13" ht="16.5" x14ac:dyDescent="0.25">
      <c r="A161" s="215" t="s">
        <v>318</v>
      </c>
      <c r="B161" s="172">
        <v>2</v>
      </c>
      <c r="C161" s="172"/>
      <c r="D161" s="172">
        <v>3</v>
      </c>
      <c r="E161" s="172">
        <v>4</v>
      </c>
      <c r="F161" s="172">
        <v>5</v>
      </c>
      <c r="G161" s="172">
        <v>6</v>
      </c>
      <c r="H161" s="172">
        <v>7</v>
      </c>
      <c r="I161" s="172">
        <v>8</v>
      </c>
      <c r="J161" s="172">
        <v>9</v>
      </c>
      <c r="K161" s="225">
        <v>10</v>
      </c>
      <c r="L161" s="225">
        <v>11</v>
      </c>
      <c r="M161" s="8"/>
    </row>
    <row r="162" spans="1:13" ht="16.5" customHeight="1" x14ac:dyDescent="0.25">
      <c r="A162" s="220" t="s">
        <v>57</v>
      </c>
      <c r="B162" s="212" t="s">
        <v>206</v>
      </c>
      <c r="C162" s="218">
        <v>0</v>
      </c>
      <c r="D162" s="203">
        <v>2018</v>
      </c>
      <c r="E162" s="100">
        <f t="shared" si="12"/>
        <v>0</v>
      </c>
      <c r="F162" s="100">
        <v>0</v>
      </c>
      <c r="G162" s="100">
        <v>0</v>
      </c>
      <c r="H162" s="100">
        <v>0</v>
      </c>
      <c r="I162" s="100">
        <v>0</v>
      </c>
      <c r="J162" s="226">
        <v>0</v>
      </c>
      <c r="K162" s="227"/>
      <c r="L162" s="227"/>
      <c r="M162" s="8"/>
    </row>
    <row r="163" spans="1:13" ht="18" customHeight="1" x14ac:dyDescent="0.25">
      <c r="A163" s="220"/>
      <c r="B163" s="63"/>
      <c r="C163" s="151">
        <v>0</v>
      </c>
      <c r="D163" s="106">
        <v>2019</v>
      </c>
      <c r="E163" s="10">
        <f t="shared" si="12"/>
        <v>0</v>
      </c>
      <c r="F163" s="10">
        <v>0</v>
      </c>
      <c r="G163" s="10">
        <v>0</v>
      </c>
      <c r="H163" s="10">
        <v>0</v>
      </c>
      <c r="I163" s="10">
        <v>0</v>
      </c>
      <c r="J163" s="11">
        <v>0</v>
      </c>
      <c r="K163" s="227"/>
      <c r="L163" s="227"/>
      <c r="M163" s="8"/>
    </row>
    <row r="164" spans="1:13" ht="21" customHeight="1" x14ac:dyDescent="0.25">
      <c r="A164" s="220"/>
      <c r="B164" s="63"/>
      <c r="C164" s="151">
        <v>0</v>
      </c>
      <c r="D164" s="109">
        <v>2020</v>
      </c>
      <c r="E164" s="10">
        <f t="shared" si="12"/>
        <v>3186.3</v>
      </c>
      <c r="F164" s="9">
        <v>0</v>
      </c>
      <c r="G164" s="10">
        <v>0</v>
      </c>
      <c r="H164" s="10">
        <v>3186.3</v>
      </c>
      <c r="I164" s="10">
        <v>0</v>
      </c>
      <c r="J164" s="11">
        <v>0</v>
      </c>
      <c r="K164" s="227"/>
      <c r="L164" s="227"/>
      <c r="M164" s="8"/>
    </row>
    <row r="165" spans="1:13" ht="18" customHeight="1" x14ac:dyDescent="0.25">
      <c r="A165" s="220"/>
      <c r="B165" s="201"/>
      <c r="C165" s="154">
        <v>0</v>
      </c>
      <c r="D165" s="109">
        <v>2021</v>
      </c>
      <c r="E165" s="10">
        <f t="shared" si="12"/>
        <v>8358.6</v>
      </c>
      <c r="F165" s="9">
        <v>0</v>
      </c>
      <c r="G165" s="10">
        <v>0</v>
      </c>
      <c r="H165" s="10">
        <v>8358.6</v>
      </c>
      <c r="I165" s="10">
        <v>0</v>
      </c>
      <c r="J165" s="11">
        <v>0</v>
      </c>
      <c r="K165" s="227"/>
      <c r="L165" s="227"/>
      <c r="M165" s="8"/>
    </row>
    <row r="166" spans="1:13" ht="17.25" customHeight="1" x14ac:dyDescent="0.25">
      <c r="A166" s="220"/>
      <c r="B166" s="201"/>
      <c r="C166" s="154">
        <v>0</v>
      </c>
      <c r="D166" s="109">
        <v>2022</v>
      </c>
      <c r="E166" s="10">
        <f t="shared" si="12"/>
        <v>2735.7</v>
      </c>
      <c r="F166" s="9">
        <v>0</v>
      </c>
      <c r="G166" s="10">
        <v>0</v>
      </c>
      <c r="H166" s="10">
        <f>2000+689.2+46.5</f>
        <v>2735.7</v>
      </c>
      <c r="I166" s="10">
        <v>0</v>
      </c>
      <c r="J166" s="11">
        <v>0</v>
      </c>
      <c r="K166" s="227"/>
      <c r="L166" s="227"/>
      <c r="M166" s="8"/>
    </row>
    <row r="167" spans="1:13" ht="21" customHeight="1" x14ac:dyDescent="0.25">
      <c r="A167" s="220"/>
      <c r="B167" s="201"/>
      <c r="C167" s="154">
        <v>0</v>
      </c>
      <c r="D167" s="109">
        <v>2023</v>
      </c>
      <c r="E167" s="10">
        <f t="shared" si="12"/>
        <v>2135.4</v>
      </c>
      <c r="F167" s="9">
        <v>0</v>
      </c>
      <c r="G167" s="10">
        <v>0</v>
      </c>
      <c r="H167" s="10">
        <f>2135.4</f>
        <v>2135.4</v>
      </c>
      <c r="I167" s="10">
        <v>0</v>
      </c>
      <c r="J167" s="11">
        <v>0</v>
      </c>
      <c r="K167" s="227"/>
      <c r="L167" s="227"/>
      <c r="M167" s="8"/>
    </row>
    <row r="168" spans="1:13" ht="18.75" customHeight="1" x14ac:dyDescent="0.25">
      <c r="A168" s="220"/>
      <c r="B168" s="201"/>
      <c r="C168" s="154">
        <v>0</v>
      </c>
      <c r="D168" s="109">
        <v>2024</v>
      </c>
      <c r="E168" s="10">
        <f t="shared" si="12"/>
        <v>738.8</v>
      </c>
      <c r="F168" s="9">
        <v>0</v>
      </c>
      <c r="G168" s="10">
        <v>0</v>
      </c>
      <c r="H168" s="10">
        <v>738.8</v>
      </c>
      <c r="I168" s="10">
        <v>0</v>
      </c>
      <c r="J168" s="11">
        <v>0</v>
      </c>
      <c r="K168" s="227"/>
      <c r="L168" s="227"/>
      <c r="M168" s="8"/>
    </row>
    <row r="169" spans="1:13" ht="19.5" customHeight="1" thickBot="1" x14ac:dyDescent="0.3">
      <c r="A169" s="220"/>
      <c r="B169" s="201"/>
      <c r="C169" s="157">
        <v>0</v>
      </c>
      <c r="D169" s="109">
        <v>2025</v>
      </c>
      <c r="E169" s="10">
        <f t="shared" si="12"/>
        <v>738.8</v>
      </c>
      <c r="F169" s="9">
        <v>0</v>
      </c>
      <c r="G169" s="10">
        <v>0</v>
      </c>
      <c r="H169" s="10">
        <v>738.8</v>
      </c>
      <c r="I169" s="10">
        <v>0</v>
      </c>
      <c r="J169" s="11">
        <v>0</v>
      </c>
      <c r="K169" s="227"/>
      <c r="L169" s="227"/>
      <c r="M169" s="8"/>
    </row>
    <row r="170" spans="1:13" ht="23.25" customHeight="1" x14ac:dyDescent="0.25">
      <c r="A170" s="220"/>
      <c r="B170" s="212" t="s">
        <v>60</v>
      </c>
      <c r="C170" s="146">
        <v>0</v>
      </c>
      <c r="D170" s="203">
        <v>2018</v>
      </c>
      <c r="E170" s="100">
        <f t="shared" si="12"/>
        <v>11257.6</v>
      </c>
      <c r="F170" s="100">
        <v>0</v>
      </c>
      <c r="G170" s="100">
        <v>0</v>
      </c>
      <c r="H170" s="100">
        <v>11257.6</v>
      </c>
      <c r="I170" s="100">
        <v>0</v>
      </c>
      <c r="J170" s="226">
        <v>0</v>
      </c>
      <c r="K170" s="227"/>
      <c r="L170" s="227"/>
      <c r="M170" s="8"/>
    </row>
    <row r="171" spans="1:13" ht="23.25" customHeight="1" x14ac:dyDescent="0.25">
      <c r="A171" s="220"/>
      <c r="B171" s="63"/>
      <c r="C171" s="151">
        <v>0</v>
      </c>
      <c r="D171" s="106">
        <v>2019</v>
      </c>
      <c r="E171" s="10">
        <f t="shared" si="12"/>
        <v>12701.7</v>
      </c>
      <c r="F171" s="10">
        <v>0</v>
      </c>
      <c r="G171" s="10">
        <v>0</v>
      </c>
      <c r="H171" s="10">
        <v>12701.7</v>
      </c>
      <c r="I171" s="10">
        <v>0</v>
      </c>
      <c r="J171" s="11">
        <v>0</v>
      </c>
      <c r="K171" s="227"/>
      <c r="L171" s="227"/>
      <c r="M171" s="8"/>
    </row>
    <row r="172" spans="1:13" ht="21" customHeight="1" x14ac:dyDescent="0.25">
      <c r="A172" s="220"/>
      <c r="B172" s="63"/>
      <c r="C172" s="151">
        <v>0</v>
      </c>
      <c r="D172" s="109">
        <v>2020</v>
      </c>
      <c r="E172" s="10">
        <f t="shared" si="12"/>
        <v>10967.7</v>
      </c>
      <c r="F172" s="9">
        <v>0</v>
      </c>
      <c r="G172" s="10">
        <v>0</v>
      </c>
      <c r="H172" s="10">
        <v>10967.7</v>
      </c>
      <c r="I172" s="10">
        <v>0</v>
      </c>
      <c r="J172" s="11">
        <v>0</v>
      </c>
      <c r="K172" s="227"/>
      <c r="L172" s="227"/>
      <c r="M172" s="8"/>
    </row>
    <row r="173" spans="1:13" ht="21" customHeight="1" x14ac:dyDescent="0.25">
      <c r="A173" s="220"/>
      <c r="B173" s="201"/>
      <c r="C173" s="154">
        <v>0</v>
      </c>
      <c r="D173" s="109">
        <v>2021</v>
      </c>
      <c r="E173" s="10">
        <f t="shared" si="12"/>
        <v>15710.1</v>
      </c>
      <c r="F173" s="9">
        <v>0</v>
      </c>
      <c r="G173" s="10">
        <v>0</v>
      </c>
      <c r="H173" s="10">
        <v>15710.1</v>
      </c>
      <c r="I173" s="10">
        <v>0</v>
      </c>
      <c r="J173" s="11">
        <v>0</v>
      </c>
      <c r="K173" s="227"/>
      <c r="L173" s="227"/>
      <c r="M173" s="8"/>
    </row>
    <row r="174" spans="1:13" ht="23.25" customHeight="1" x14ac:dyDescent="0.25">
      <c r="A174" s="220"/>
      <c r="B174" s="201"/>
      <c r="C174" s="154">
        <v>0</v>
      </c>
      <c r="D174" s="109">
        <v>2022</v>
      </c>
      <c r="E174" s="10">
        <f t="shared" si="12"/>
        <v>8463.1</v>
      </c>
      <c r="F174" s="9">
        <v>0</v>
      </c>
      <c r="G174" s="10">
        <v>0</v>
      </c>
      <c r="H174" s="10">
        <f>7614.9+1163+350+0.1-664.9</f>
        <v>8463.1</v>
      </c>
      <c r="I174" s="10">
        <v>0</v>
      </c>
      <c r="J174" s="11">
        <v>0</v>
      </c>
      <c r="K174" s="227"/>
      <c r="L174" s="227"/>
      <c r="M174" s="8"/>
    </row>
    <row r="175" spans="1:13" ht="24" customHeight="1" x14ac:dyDescent="0.25">
      <c r="A175" s="220"/>
      <c r="B175" s="201"/>
      <c r="C175" s="154">
        <v>0</v>
      </c>
      <c r="D175" s="109">
        <v>2023</v>
      </c>
      <c r="E175" s="10">
        <f t="shared" si="12"/>
        <v>9300.6</v>
      </c>
      <c r="F175" s="9">
        <v>0</v>
      </c>
      <c r="G175" s="10">
        <v>0</v>
      </c>
      <c r="H175" s="10">
        <f>6521+2544.7-10+244.9</f>
        <v>9300.6</v>
      </c>
      <c r="I175" s="10">
        <v>0</v>
      </c>
      <c r="J175" s="11">
        <v>0</v>
      </c>
      <c r="K175" s="227"/>
      <c r="L175" s="227"/>
      <c r="M175" s="8"/>
    </row>
    <row r="176" spans="1:13" ht="24" customHeight="1" x14ac:dyDescent="0.25">
      <c r="A176" s="220"/>
      <c r="B176" s="201"/>
      <c r="C176" s="154">
        <v>0</v>
      </c>
      <c r="D176" s="109">
        <v>2024</v>
      </c>
      <c r="E176" s="10">
        <f t="shared" si="12"/>
        <v>5867</v>
      </c>
      <c r="F176" s="9">
        <v>0</v>
      </c>
      <c r="G176" s="10">
        <v>0</v>
      </c>
      <c r="H176" s="10">
        <v>5867</v>
      </c>
      <c r="I176" s="10">
        <v>0</v>
      </c>
      <c r="J176" s="11">
        <v>0</v>
      </c>
      <c r="K176" s="227"/>
      <c r="L176" s="227"/>
      <c r="M176" s="8"/>
    </row>
    <row r="177" spans="1:13" ht="24" customHeight="1" thickBot="1" x14ac:dyDescent="0.3">
      <c r="A177" s="220"/>
      <c r="B177" s="201"/>
      <c r="C177" s="154">
        <v>0</v>
      </c>
      <c r="D177" s="109">
        <v>2025</v>
      </c>
      <c r="E177" s="10">
        <f t="shared" si="12"/>
        <v>5867</v>
      </c>
      <c r="F177" s="9">
        <v>0</v>
      </c>
      <c r="G177" s="10">
        <v>0</v>
      </c>
      <c r="H177" s="10">
        <v>5867</v>
      </c>
      <c r="I177" s="10">
        <v>0</v>
      </c>
      <c r="J177" s="11">
        <v>0</v>
      </c>
      <c r="K177" s="227"/>
      <c r="L177" s="227"/>
      <c r="M177" s="8"/>
    </row>
    <row r="178" spans="1:13" ht="15.75" customHeight="1" x14ac:dyDescent="0.25">
      <c r="A178" s="220"/>
      <c r="B178" s="54" t="s">
        <v>61</v>
      </c>
      <c r="C178" s="218">
        <v>0</v>
      </c>
      <c r="D178" s="99">
        <v>2018</v>
      </c>
      <c r="E178" s="147">
        <f t="shared" si="12"/>
        <v>187.3</v>
      </c>
      <c r="F178" s="147">
        <v>0</v>
      </c>
      <c r="G178" s="147">
        <v>0</v>
      </c>
      <c r="H178" s="147">
        <v>187.3</v>
      </c>
      <c r="I178" s="147">
        <v>0</v>
      </c>
      <c r="J178" s="228">
        <v>0</v>
      </c>
      <c r="K178" s="227"/>
      <c r="L178" s="227"/>
      <c r="M178" s="8"/>
    </row>
    <row r="179" spans="1:13" ht="18" customHeight="1" x14ac:dyDescent="0.25">
      <c r="A179" s="220"/>
      <c r="B179" s="63"/>
      <c r="C179" s="151">
        <v>0</v>
      </c>
      <c r="D179" s="106">
        <v>2019</v>
      </c>
      <c r="E179" s="10">
        <f t="shared" si="12"/>
        <v>193</v>
      </c>
      <c r="F179" s="10">
        <v>0</v>
      </c>
      <c r="G179" s="10">
        <v>0</v>
      </c>
      <c r="H179" s="10">
        <v>193</v>
      </c>
      <c r="I179" s="10">
        <v>0</v>
      </c>
      <c r="J179" s="11">
        <v>0</v>
      </c>
      <c r="K179" s="227"/>
      <c r="L179" s="227"/>
      <c r="M179" s="8"/>
    </row>
    <row r="180" spans="1:13" ht="15.75" customHeight="1" x14ac:dyDescent="0.25">
      <c r="A180" s="220"/>
      <c r="B180" s="63"/>
      <c r="C180" s="151">
        <v>0</v>
      </c>
      <c r="D180" s="109">
        <v>2020</v>
      </c>
      <c r="E180" s="10">
        <f t="shared" si="12"/>
        <v>153</v>
      </c>
      <c r="F180" s="9">
        <v>0</v>
      </c>
      <c r="G180" s="10">
        <v>0</v>
      </c>
      <c r="H180" s="10">
        <v>153</v>
      </c>
      <c r="I180" s="10">
        <v>0</v>
      </c>
      <c r="J180" s="11">
        <v>0</v>
      </c>
      <c r="K180" s="227"/>
      <c r="L180" s="227"/>
      <c r="M180" s="8"/>
    </row>
    <row r="181" spans="1:13" ht="16.5" customHeight="1" x14ac:dyDescent="0.25">
      <c r="A181" s="220"/>
      <c r="B181" s="201"/>
      <c r="C181" s="154">
        <v>0</v>
      </c>
      <c r="D181" s="109">
        <v>2021</v>
      </c>
      <c r="E181" s="10">
        <f t="shared" si="12"/>
        <v>277.3</v>
      </c>
      <c r="F181" s="9">
        <v>0</v>
      </c>
      <c r="G181" s="10">
        <v>0</v>
      </c>
      <c r="H181" s="10">
        <v>277.3</v>
      </c>
      <c r="I181" s="10">
        <v>0</v>
      </c>
      <c r="J181" s="11">
        <v>0</v>
      </c>
      <c r="K181" s="227"/>
      <c r="L181" s="227"/>
      <c r="M181" s="8"/>
    </row>
    <row r="182" spans="1:13" ht="16.5" customHeight="1" x14ac:dyDescent="0.25">
      <c r="A182" s="220"/>
      <c r="B182" s="201"/>
      <c r="C182" s="154">
        <v>0</v>
      </c>
      <c r="D182" s="109">
        <v>2022</v>
      </c>
      <c r="E182" s="10">
        <f t="shared" si="12"/>
        <v>406</v>
      </c>
      <c r="F182" s="9">
        <v>0</v>
      </c>
      <c r="G182" s="10">
        <v>0</v>
      </c>
      <c r="H182" s="10">
        <f>336+70</f>
        <v>406</v>
      </c>
      <c r="I182" s="10">
        <v>0</v>
      </c>
      <c r="J182" s="11">
        <v>0</v>
      </c>
      <c r="K182" s="227"/>
      <c r="L182" s="227"/>
      <c r="M182" s="8"/>
    </row>
    <row r="183" spans="1:13" ht="19.5" customHeight="1" x14ac:dyDescent="0.25">
      <c r="A183" s="220"/>
      <c r="B183" s="201"/>
      <c r="C183" s="154">
        <v>0</v>
      </c>
      <c r="D183" s="109">
        <v>2023</v>
      </c>
      <c r="E183" s="10">
        <f t="shared" si="12"/>
        <v>328.3</v>
      </c>
      <c r="F183" s="9">
        <v>0</v>
      </c>
      <c r="G183" s="10">
        <v>0</v>
      </c>
      <c r="H183" s="10">
        <f>289+39.3</f>
        <v>328.3</v>
      </c>
      <c r="I183" s="10">
        <v>0</v>
      </c>
      <c r="J183" s="11">
        <v>0</v>
      </c>
      <c r="K183" s="227"/>
      <c r="L183" s="227"/>
      <c r="M183" s="8"/>
    </row>
    <row r="184" spans="1:13" ht="17.25" customHeight="1" x14ac:dyDescent="0.25">
      <c r="A184" s="220"/>
      <c r="B184" s="201"/>
      <c r="C184" s="154">
        <v>0</v>
      </c>
      <c r="D184" s="109">
        <v>2024</v>
      </c>
      <c r="E184" s="10">
        <f t="shared" si="12"/>
        <v>260</v>
      </c>
      <c r="F184" s="9">
        <v>0</v>
      </c>
      <c r="G184" s="10">
        <v>0</v>
      </c>
      <c r="H184" s="10">
        <v>260</v>
      </c>
      <c r="I184" s="10">
        <v>0</v>
      </c>
      <c r="J184" s="11">
        <v>0</v>
      </c>
      <c r="K184" s="227"/>
      <c r="L184" s="227"/>
      <c r="M184" s="8"/>
    </row>
    <row r="185" spans="1:13" ht="18.75" customHeight="1" thickBot="1" x14ac:dyDescent="0.3">
      <c r="A185" s="220"/>
      <c r="B185" s="201"/>
      <c r="C185" s="157">
        <v>0</v>
      </c>
      <c r="D185" s="109">
        <v>2025</v>
      </c>
      <c r="E185" s="10">
        <f t="shared" si="12"/>
        <v>260</v>
      </c>
      <c r="F185" s="9">
        <v>0</v>
      </c>
      <c r="G185" s="10">
        <v>0</v>
      </c>
      <c r="H185" s="10">
        <v>260</v>
      </c>
      <c r="I185" s="10">
        <v>0</v>
      </c>
      <c r="J185" s="11">
        <v>0</v>
      </c>
      <c r="K185" s="227"/>
      <c r="L185" s="227"/>
      <c r="M185" s="8"/>
    </row>
    <row r="186" spans="1:13" ht="18.75" customHeight="1" x14ac:dyDescent="0.25">
      <c r="A186" s="220"/>
      <c r="B186" s="63" t="s">
        <v>62</v>
      </c>
      <c r="C186" s="146">
        <v>0</v>
      </c>
      <c r="D186" s="106">
        <v>2018</v>
      </c>
      <c r="E186" s="10">
        <f t="shared" si="12"/>
        <v>50</v>
      </c>
      <c r="F186" s="10">
        <v>0</v>
      </c>
      <c r="G186" s="10">
        <v>0</v>
      </c>
      <c r="H186" s="10">
        <v>50</v>
      </c>
      <c r="I186" s="10">
        <v>0</v>
      </c>
      <c r="J186" s="11">
        <v>0</v>
      </c>
      <c r="K186" s="227"/>
      <c r="L186" s="227"/>
      <c r="M186" s="8"/>
    </row>
    <row r="187" spans="1:13" ht="16.5" customHeight="1" x14ac:dyDescent="0.25">
      <c r="A187" s="220"/>
      <c r="B187" s="63"/>
      <c r="C187" s="151">
        <v>0</v>
      </c>
      <c r="D187" s="106">
        <v>2019</v>
      </c>
      <c r="E187" s="10">
        <f t="shared" si="12"/>
        <v>39</v>
      </c>
      <c r="F187" s="10">
        <v>0</v>
      </c>
      <c r="G187" s="10">
        <v>0</v>
      </c>
      <c r="H187" s="10">
        <v>39</v>
      </c>
      <c r="I187" s="10">
        <v>0</v>
      </c>
      <c r="J187" s="11">
        <v>0</v>
      </c>
      <c r="K187" s="227"/>
      <c r="L187" s="227"/>
      <c r="M187" s="8"/>
    </row>
    <row r="188" spans="1:13" ht="18.75" customHeight="1" x14ac:dyDescent="0.25">
      <c r="A188" s="220"/>
      <c r="B188" s="63"/>
      <c r="C188" s="151">
        <v>0</v>
      </c>
      <c r="D188" s="109">
        <v>2020</v>
      </c>
      <c r="E188" s="10">
        <f t="shared" si="12"/>
        <v>0</v>
      </c>
      <c r="F188" s="9">
        <v>0</v>
      </c>
      <c r="G188" s="10">
        <v>0</v>
      </c>
      <c r="H188" s="10">
        <v>0</v>
      </c>
      <c r="I188" s="10">
        <v>0</v>
      </c>
      <c r="J188" s="11">
        <v>0</v>
      </c>
      <c r="K188" s="227"/>
      <c r="L188" s="227"/>
      <c r="M188" s="8"/>
    </row>
    <row r="189" spans="1:13" ht="15.75" customHeight="1" x14ac:dyDescent="0.25">
      <c r="A189" s="220"/>
      <c r="B189" s="201"/>
      <c r="C189" s="154">
        <v>0</v>
      </c>
      <c r="D189" s="109">
        <v>2021</v>
      </c>
      <c r="E189" s="10">
        <f t="shared" si="12"/>
        <v>0</v>
      </c>
      <c r="F189" s="9">
        <v>0</v>
      </c>
      <c r="G189" s="10">
        <v>0</v>
      </c>
      <c r="H189" s="10">
        <v>0</v>
      </c>
      <c r="I189" s="10">
        <v>0</v>
      </c>
      <c r="J189" s="11">
        <v>0</v>
      </c>
      <c r="K189" s="227"/>
      <c r="L189" s="227"/>
      <c r="M189" s="8"/>
    </row>
    <row r="190" spans="1:13" ht="20.25" customHeight="1" x14ac:dyDescent="0.25">
      <c r="A190" s="220"/>
      <c r="B190" s="201"/>
      <c r="C190" s="154">
        <v>0</v>
      </c>
      <c r="D190" s="109">
        <v>2022</v>
      </c>
      <c r="E190" s="10">
        <f t="shared" si="12"/>
        <v>0</v>
      </c>
      <c r="F190" s="9">
        <v>0</v>
      </c>
      <c r="G190" s="10">
        <v>0</v>
      </c>
      <c r="H190" s="10">
        <v>0</v>
      </c>
      <c r="I190" s="10">
        <v>0</v>
      </c>
      <c r="J190" s="11">
        <v>0</v>
      </c>
      <c r="K190" s="227"/>
      <c r="L190" s="227"/>
      <c r="M190" s="8"/>
    </row>
    <row r="191" spans="1:13" ht="16.5" customHeight="1" x14ac:dyDescent="0.25">
      <c r="A191" s="220"/>
      <c r="B191" s="201"/>
      <c r="C191" s="154">
        <v>0</v>
      </c>
      <c r="D191" s="109">
        <v>2023</v>
      </c>
      <c r="E191" s="10">
        <f t="shared" si="12"/>
        <v>0</v>
      </c>
      <c r="F191" s="9">
        <v>0</v>
      </c>
      <c r="G191" s="10">
        <v>0</v>
      </c>
      <c r="H191" s="10">
        <v>0</v>
      </c>
      <c r="I191" s="10">
        <v>0</v>
      </c>
      <c r="J191" s="11">
        <v>0</v>
      </c>
      <c r="K191" s="227"/>
      <c r="L191" s="227"/>
      <c r="M191" s="8"/>
    </row>
    <row r="192" spans="1:13" ht="18.75" customHeight="1" x14ac:dyDescent="0.25">
      <c r="A192" s="220"/>
      <c r="B192" s="201"/>
      <c r="C192" s="154">
        <v>0</v>
      </c>
      <c r="D192" s="109">
        <v>2024</v>
      </c>
      <c r="E192" s="10">
        <f t="shared" si="12"/>
        <v>0</v>
      </c>
      <c r="F192" s="9">
        <v>0</v>
      </c>
      <c r="G192" s="10">
        <v>0</v>
      </c>
      <c r="H192" s="10">
        <v>0</v>
      </c>
      <c r="I192" s="10">
        <v>0</v>
      </c>
      <c r="J192" s="11">
        <v>0</v>
      </c>
      <c r="K192" s="227"/>
      <c r="L192" s="227"/>
      <c r="M192" s="8"/>
    </row>
    <row r="193" spans="1:13" ht="17.25" customHeight="1" thickBot="1" x14ac:dyDescent="0.3">
      <c r="A193" s="220"/>
      <c r="B193" s="201"/>
      <c r="C193" s="157">
        <v>0</v>
      </c>
      <c r="D193" s="109">
        <v>2025</v>
      </c>
      <c r="E193" s="10">
        <f t="shared" si="12"/>
        <v>0</v>
      </c>
      <c r="F193" s="9">
        <v>0</v>
      </c>
      <c r="G193" s="10">
        <v>0</v>
      </c>
      <c r="H193" s="10">
        <v>0</v>
      </c>
      <c r="I193" s="10">
        <v>0</v>
      </c>
      <c r="J193" s="11">
        <v>0</v>
      </c>
      <c r="K193" s="227"/>
      <c r="L193" s="227"/>
      <c r="M193" s="8"/>
    </row>
    <row r="194" spans="1:13" ht="23.25" customHeight="1" x14ac:dyDescent="0.25">
      <c r="A194" s="220"/>
      <c r="B194" s="212" t="s">
        <v>63</v>
      </c>
      <c r="C194" s="146">
        <v>0</v>
      </c>
      <c r="D194" s="203">
        <v>2018</v>
      </c>
      <c r="E194" s="100">
        <f t="shared" si="12"/>
        <v>39824.9</v>
      </c>
      <c r="F194" s="100">
        <v>0</v>
      </c>
      <c r="G194" s="100">
        <v>0</v>
      </c>
      <c r="H194" s="100">
        <v>0</v>
      </c>
      <c r="I194" s="100">
        <v>0</v>
      </c>
      <c r="J194" s="226">
        <v>39824.9</v>
      </c>
      <c r="K194" s="227"/>
      <c r="L194" s="227"/>
      <c r="M194" s="8"/>
    </row>
    <row r="195" spans="1:13" ht="23.25" customHeight="1" x14ac:dyDescent="0.25">
      <c r="A195" s="220"/>
      <c r="B195" s="63"/>
      <c r="C195" s="151">
        <v>0</v>
      </c>
      <c r="D195" s="106">
        <v>2019</v>
      </c>
      <c r="E195" s="10">
        <f t="shared" si="12"/>
        <v>39150</v>
      </c>
      <c r="F195" s="10">
        <v>0</v>
      </c>
      <c r="G195" s="10">
        <v>0</v>
      </c>
      <c r="H195" s="10">
        <v>0</v>
      </c>
      <c r="I195" s="10">
        <v>0</v>
      </c>
      <c r="J195" s="11">
        <v>39150</v>
      </c>
      <c r="K195" s="227"/>
      <c r="L195" s="227"/>
      <c r="M195" s="8"/>
    </row>
    <row r="196" spans="1:13" ht="16.5" customHeight="1" x14ac:dyDescent="0.25">
      <c r="A196" s="220"/>
      <c r="B196" s="63"/>
      <c r="C196" s="151">
        <v>0</v>
      </c>
      <c r="D196" s="109">
        <v>2020</v>
      </c>
      <c r="E196" s="10">
        <f t="shared" si="12"/>
        <v>41017</v>
      </c>
      <c r="F196" s="9">
        <v>0</v>
      </c>
      <c r="G196" s="10">
        <v>0</v>
      </c>
      <c r="H196" s="10">
        <v>0</v>
      </c>
      <c r="I196" s="10">
        <v>0</v>
      </c>
      <c r="J196" s="11">
        <v>41017</v>
      </c>
      <c r="K196" s="227"/>
      <c r="L196" s="227"/>
      <c r="M196" s="8"/>
    </row>
    <row r="197" spans="1:13" ht="14.25" customHeight="1" x14ac:dyDescent="0.25">
      <c r="A197" s="220"/>
      <c r="B197" s="201"/>
      <c r="C197" s="154">
        <v>0</v>
      </c>
      <c r="D197" s="109">
        <v>2021</v>
      </c>
      <c r="E197" s="10">
        <f t="shared" si="12"/>
        <v>22420</v>
      </c>
      <c r="F197" s="9">
        <v>0</v>
      </c>
      <c r="G197" s="10">
        <v>0</v>
      </c>
      <c r="H197" s="10">
        <v>0</v>
      </c>
      <c r="I197" s="10">
        <v>0</v>
      </c>
      <c r="J197" s="11">
        <v>22420</v>
      </c>
      <c r="K197" s="227"/>
      <c r="L197" s="227"/>
      <c r="M197" s="8"/>
    </row>
    <row r="198" spans="1:13" ht="18" customHeight="1" x14ac:dyDescent="0.25">
      <c r="A198" s="220"/>
      <c r="B198" s="201"/>
      <c r="C198" s="154">
        <v>0</v>
      </c>
      <c r="D198" s="109">
        <v>2022</v>
      </c>
      <c r="E198" s="10">
        <f t="shared" si="12"/>
        <v>25420</v>
      </c>
      <c r="F198" s="9">
        <v>0</v>
      </c>
      <c r="G198" s="10">
        <v>0</v>
      </c>
      <c r="H198" s="10">
        <v>0</v>
      </c>
      <c r="I198" s="10">
        <v>0</v>
      </c>
      <c r="J198" s="11">
        <v>25420</v>
      </c>
      <c r="K198" s="227"/>
      <c r="L198" s="227"/>
      <c r="M198" s="8"/>
    </row>
    <row r="199" spans="1:13" ht="19.5" customHeight="1" x14ac:dyDescent="0.25">
      <c r="A199" s="220"/>
      <c r="B199" s="201"/>
      <c r="C199" s="154">
        <v>0</v>
      </c>
      <c r="D199" s="109">
        <v>2023</v>
      </c>
      <c r="E199" s="10">
        <f t="shared" si="12"/>
        <v>25420</v>
      </c>
      <c r="F199" s="9">
        <v>0</v>
      </c>
      <c r="G199" s="10">
        <v>0</v>
      </c>
      <c r="H199" s="10">
        <v>0</v>
      </c>
      <c r="I199" s="10">
        <v>0</v>
      </c>
      <c r="J199" s="11">
        <v>25420</v>
      </c>
      <c r="K199" s="227"/>
      <c r="L199" s="227"/>
      <c r="M199" s="8"/>
    </row>
    <row r="200" spans="1:13" ht="24" customHeight="1" x14ac:dyDescent="0.25">
      <c r="A200" s="220"/>
      <c r="B200" s="201"/>
      <c r="C200" s="154">
        <v>0</v>
      </c>
      <c r="D200" s="109">
        <v>2024</v>
      </c>
      <c r="E200" s="10">
        <f t="shared" si="12"/>
        <v>25420</v>
      </c>
      <c r="F200" s="9">
        <v>0</v>
      </c>
      <c r="G200" s="10">
        <v>0</v>
      </c>
      <c r="H200" s="10">
        <v>0</v>
      </c>
      <c r="I200" s="10">
        <v>0</v>
      </c>
      <c r="J200" s="11">
        <v>25420</v>
      </c>
      <c r="K200" s="227"/>
      <c r="L200" s="227"/>
      <c r="M200" s="8"/>
    </row>
    <row r="201" spans="1:13" ht="24" customHeight="1" thickBot="1" x14ac:dyDescent="0.3">
      <c r="A201" s="229"/>
      <c r="B201" s="230"/>
      <c r="C201" s="157">
        <v>0</v>
      </c>
      <c r="D201" s="116">
        <v>2025</v>
      </c>
      <c r="E201" s="117">
        <f t="shared" si="12"/>
        <v>25420</v>
      </c>
      <c r="F201" s="158">
        <v>0</v>
      </c>
      <c r="G201" s="117">
        <v>0</v>
      </c>
      <c r="H201" s="117">
        <v>0</v>
      </c>
      <c r="I201" s="117">
        <v>0</v>
      </c>
      <c r="J201" s="231">
        <v>25420</v>
      </c>
      <c r="K201" s="232"/>
      <c r="L201" s="232"/>
      <c r="M201" s="8"/>
    </row>
    <row r="202" spans="1:13" ht="14.25" customHeight="1" x14ac:dyDescent="0.25">
      <c r="A202" s="233" t="s">
        <v>64</v>
      </c>
      <c r="B202" s="54" t="s">
        <v>65</v>
      </c>
      <c r="C202" s="146">
        <v>0</v>
      </c>
      <c r="D202" s="99">
        <v>2018</v>
      </c>
      <c r="E202" s="147">
        <f t="shared" si="12"/>
        <v>44244.2</v>
      </c>
      <c r="F202" s="147">
        <v>0</v>
      </c>
      <c r="G202" s="147">
        <v>0</v>
      </c>
      <c r="H202" s="147">
        <f>H210+H219+H235+H243+H251+H259</f>
        <v>44244.2</v>
      </c>
      <c r="I202" s="147">
        <v>0</v>
      </c>
      <c r="J202" s="228">
        <v>0</v>
      </c>
      <c r="K202" s="234" t="s">
        <v>201</v>
      </c>
      <c r="L202" s="235" t="s">
        <v>38</v>
      </c>
      <c r="M202" s="8"/>
    </row>
    <row r="203" spans="1:13" ht="16.5" customHeight="1" x14ac:dyDescent="0.25">
      <c r="A203" s="220"/>
      <c r="B203" s="63"/>
      <c r="C203" s="151">
        <v>0</v>
      </c>
      <c r="D203" s="106">
        <v>2019</v>
      </c>
      <c r="E203" s="10">
        <f t="shared" si="12"/>
        <v>47609.9</v>
      </c>
      <c r="F203" s="10">
        <v>0</v>
      </c>
      <c r="G203" s="10">
        <v>0</v>
      </c>
      <c r="H203" s="10">
        <f>H211+H220+H236+H244+H252+H260</f>
        <v>47609.9</v>
      </c>
      <c r="I203" s="10">
        <v>0</v>
      </c>
      <c r="J203" s="11">
        <v>0</v>
      </c>
      <c r="K203" s="236"/>
      <c r="L203" s="237"/>
      <c r="M203" s="8"/>
    </row>
    <row r="204" spans="1:13" ht="18.75" customHeight="1" x14ac:dyDescent="0.25">
      <c r="A204" s="220"/>
      <c r="B204" s="63"/>
      <c r="C204" s="151">
        <v>0</v>
      </c>
      <c r="D204" s="109">
        <v>2020</v>
      </c>
      <c r="E204" s="10">
        <f t="shared" si="12"/>
        <v>51076.5</v>
      </c>
      <c r="F204" s="9">
        <v>0</v>
      </c>
      <c r="G204" s="10">
        <v>0</v>
      </c>
      <c r="H204" s="10">
        <f>H212+H221+H237+H245+H253+H261</f>
        <v>51076.5</v>
      </c>
      <c r="I204" s="10">
        <v>0</v>
      </c>
      <c r="J204" s="11">
        <v>0</v>
      </c>
      <c r="K204" s="236"/>
      <c r="L204" s="237"/>
      <c r="M204" s="8"/>
    </row>
    <row r="205" spans="1:13" ht="21" customHeight="1" x14ac:dyDescent="0.25">
      <c r="A205" s="220"/>
      <c r="B205" s="201"/>
      <c r="C205" s="154">
        <v>0</v>
      </c>
      <c r="D205" s="109">
        <v>2021</v>
      </c>
      <c r="E205" s="10">
        <f t="shared" si="12"/>
        <v>63313.9</v>
      </c>
      <c r="F205" s="9">
        <v>0</v>
      </c>
      <c r="G205" s="10">
        <v>0</v>
      </c>
      <c r="H205" s="10">
        <f>H213+H222+H238+H246+H254+H262</f>
        <v>63313.9</v>
      </c>
      <c r="I205" s="10">
        <v>0</v>
      </c>
      <c r="J205" s="11">
        <v>0</v>
      </c>
      <c r="K205" s="236"/>
      <c r="L205" s="237"/>
      <c r="M205" s="8"/>
    </row>
    <row r="206" spans="1:13" ht="18" customHeight="1" x14ac:dyDescent="0.25">
      <c r="A206" s="220"/>
      <c r="B206" s="201"/>
      <c r="C206" s="154">
        <v>0</v>
      </c>
      <c r="D206" s="109">
        <v>2022</v>
      </c>
      <c r="E206" s="10">
        <f t="shared" si="12"/>
        <v>66304.399999999994</v>
      </c>
      <c r="F206" s="9">
        <v>0</v>
      </c>
      <c r="G206" s="10">
        <v>0</v>
      </c>
      <c r="H206" s="10">
        <f>H214+H239+H247+H255+H263</f>
        <v>66304.399999999994</v>
      </c>
      <c r="I206" s="10">
        <v>0</v>
      </c>
      <c r="J206" s="11">
        <v>0</v>
      </c>
      <c r="K206" s="236"/>
      <c r="L206" s="237"/>
      <c r="M206" s="8"/>
    </row>
    <row r="207" spans="1:13" ht="18.75" customHeight="1" x14ac:dyDescent="0.25">
      <c r="A207" s="220"/>
      <c r="B207" s="201"/>
      <c r="C207" s="154">
        <v>0</v>
      </c>
      <c r="D207" s="109">
        <v>2023</v>
      </c>
      <c r="E207" s="10">
        <f t="shared" si="12"/>
        <v>69679.3</v>
      </c>
      <c r="F207" s="9">
        <v>0</v>
      </c>
      <c r="G207" s="10">
        <v>0</v>
      </c>
      <c r="H207" s="10">
        <f>H215+H240+H248+H256+H264</f>
        <v>69679.3</v>
      </c>
      <c r="I207" s="10">
        <v>0</v>
      </c>
      <c r="J207" s="11">
        <v>0</v>
      </c>
      <c r="K207" s="236"/>
      <c r="L207" s="237"/>
      <c r="M207" s="8"/>
    </row>
    <row r="208" spans="1:13" ht="15.75" customHeight="1" x14ac:dyDescent="0.25">
      <c r="A208" s="220"/>
      <c r="B208" s="201"/>
      <c r="C208" s="154">
        <v>0</v>
      </c>
      <c r="D208" s="109">
        <v>2024</v>
      </c>
      <c r="E208" s="10">
        <f>F208+G208+H208+J208</f>
        <v>66488</v>
      </c>
      <c r="F208" s="9">
        <v>0</v>
      </c>
      <c r="G208" s="10">
        <v>0</v>
      </c>
      <c r="H208" s="10">
        <f>H216+H241+H249+H257+H265</f>
        <v>66488</v>
      </c>
      <c r="I208" s="10">
        <v>0</v>
      </c>
      <c r="J208" s="11">
        <v>0</v>
      </c>
      <c r="K208" s="236"/>
      <c r="L208" s="237"/>
      <c r="M208" s="8"/>
    </row>
    <row r="209" spans="1:13" ht="15" customHeight="1" thickBot="1" x14ac:dyDescent="0.3">
      <c r="A209" s="220"/>
      <c r="B209" s="201"/>
      <c r="C209" s="157">
        <v>0</v>
      </c>
      <c r="D209" s="109">
        <v>2025</v>
      </c>
      <c r="E209" s="10">
        <f t="shared" si="12"/>
        <v>66643.8</v>
      </c>
      <c r="F209" s="9">
        <v>0</v>
      </c>
      <c r="G209" s="10">
        <v>0</v>
      </c>
      <c r="H209" s="10">
        <f>H217+H242+H250+H258+H266</f>
        <v>66643.8</v>
      </c>
      <c r="I209" s="10">
        <v>0</v>
      </c>
      <c r="J209" s="11">
        <v>0</v>
      </c>
      <c r="K209" s="236"/>
      <c r="L209" s="237"/>
      <c r="M209" s="8"/>
    </row>
    <row r="210" spans="1:13" ht="14.25" customHeight="1" x14ac:dyDescent="0.25">
      <c r="A210" s="220"/>
      <c r="B210" s="63" t="s">
        <v>66</v>
      </c>
      <c r="C210" s="145" t="e">
        <f>#REF!+#REF!+#REF!+#REF!+#REF!+#REF!+#REF!+#REF!</f>
        <v>#REF!</v>
      </c>
      <c r="D210" s="106">
        <v>2018</v>
      </c>
      <c r="E210" s="10">
        <f t="shared" si="12"/>
        <v>44244.2</v>
      </c>
      <c r="F210" s="10">
        <v>0</v>
      </c>
      <c r="G210" s="10">
        <v>0</v>
      </c>
      <c r="H210" s="10">
        <v>44244.2</v>
      </c>
      <c r="I210" s="10">
        <v>0</v>
      </c>
      <c r="J210" s="11">
        <v>0</v>
      </c>
      <c r="K210" s="236"/>
      <c r="L210" s="237"/>
      <c r="M210" s="8"/>
    </row>
    <row r="211" spans="1:13" ht="17.25" customHeight="1" x14ac:dyDescent="0.25">
      <c r="A211" s="220"/>
      <c r="B211" s="63"/>
      <c r="C211" s="104"/>
      <c r="D211" s="106">
        <v>2019</v>
      </c>
      <c r="E211" s="10">
        <f t="shared" si="12"/>
        <v>47609.9</v>
      </c>
      <c r="F211" s="10">
        <v>0</v>
      </c>
      <c r="G211" s="10">
        <v>0</v>
      </c>
      <c r="H211" s="10">
        <v>47609.9</v>
      </c>
      <c r="I211" s="10">
        <v>0</v>
      </c>
      <c r="J211" s="11">
        <v>0</v>
      </c>
      <c r="K211" s="236"/>
      <c r="L211" s="237"/>
      <c r="M211" s="8"/>
    </row>
    <row r="212" spans="1:13" ht="16.5" customHeight="1" x14ac:dyDescent="0.25">
      <c r="A212" s="220"/>
      <c r="B212" s="63"/>
      <c r="C212" s="104"/>
      <c r="D212" s="109">
        <v>2020</v>
      </c>
      <c r="E212" s="10">
        <f t="shared" si="12"/>
        <v>49767.7</v>
      </c>
      <c r="F212" s="9">
        <v>0</v>
      </c>
      <c r="G212" s="10">
        <v>0</v>
      </c>
      <c r="H212" s="10">
        <v>49767.7</v>
      </c>
      <c r="I212" s="10">
        <v>0</v>
      </c>
      <c r="J212" s="11">
        <v>0</v>
      </c>
      <c r="K212" s="236"/>
      <c r="L212" s="237"/>
      <c r="M212" s="8"/>
    </row>
    <row r="213" spans="1:13" ht="19.5" customHeight="1" x14ac:dyDescent="0.25">
      <c r="A213" s="220"/>
      <c r="B213" s="201"/>
      <c r="C213" s="104"/>
      <c r="D213" s="109">
        <v>2021</v>
      </c>
      <c r="E213" s="10">
        <f t="shared" si="12"/>
        <v>49052.9</v>
      </c>
      <c r="F213" s="9">
        <v>0</v>
      </c>
      <c r="G213" s="10">
        <v>0</v>
      </c>
      <c r="H213" s="10">
        <v>49052.9</v>
      </c>
      <c r="I213" s="10">
        <v>0</v>
      </c>
      <c r="J213" s="11">
        <v>0</v>
      </c>
      <c r="K213" s="236"/>
      <c r="L213" s="237"/>
      <c r="M213" s="8"/>
    </row>
    <row r="214" spans="1:13" ht="15.75" customHeight="1" x14ac:dyDescent="0.25">
      <c r="A214" s="220"/>
      <c r="B214" s="201"/>
      <c r="C214" s="104"/>
      <c r="D214" s="109">
        <v>2022</v>
      </c>
      <c r="E214" s="10">
        <f t="shared" si="12"/>
        <v>64392.5</v>
      </c>
      <c r="F214" s="9">
        <v>0</v>
      </c>
      <c r="G214" s="10">
        <v>0</v>
      </c>
      <c r="H214" s="10">
        <f>56918.6-671.6+240.5+H223+459.1+200.4-70-2412.3+1746.8</f>
        <v>64392.5</v>
      </c>
      <c r="I214" s="10">
        <v>0</v>
      </c>
      <c r="J214" s="11">
        <v>0</v>
      </c>
      <c r="K214" s="236"/>
      <c r="L214" s="237"/>
      <c r="M214" s="8"/>
    </row>
    <row r="215" spans="1:13" ht="14.25" customHeight="1" x14ac:dyDescent="0.25">
      <c r="A215" s="220"/>
      <c r="B215" s="201"/>
      <c r="C215" s="104"/>
      <c r="D215" s="109">
        <v>2023</v>
      </c>
      <c r="E215" s="10">
        <f t="shared" si="12"/>
        <v>67684.5</v>
      </c>
      <c r="F215" s="9">
        <v>0</v>
      </c>
      <c r="G215" s="10">
        <v>0</v>
      </c>
      <c r="H215" s="10">
        <f>54828.7+H224+H232-505.8+70.8+96.6+864+789+1876.5+1719.9</f>
        <v>67684.5</v>
      </c>
      <c r="I215" s="10">
        <v>0</v>
      </c>
      <c r="J215" s="11">
        <v>0</v>
      </c>
      <c r="K215" s="236"/>
      <c r="L215" s="237"/>
      <c r="M215" s="8"/>
    </row>
    <row r="216" spans="1:13" ht="18.75" customHeight="1" x14ac:dyDescent="0.25">
      <c r="A216" s="220"/>
      <c r="B216" s="201"/>
      <c r="C216" s="104"/>
      <c r="D216" s="109">
        <v>2024</v>
      </c>
      <c r="E216" s="10">
        <f t="shared" si="12"/>
        <v>64643.199999999997</v>
      </c>
      <c r="F216" s="9">
        <v>0</v>
      </c>
      <c r="G216" s="10">
        <v>0</v>
      </c>
      <c r="H216" s="10">
        <f>54978.5+H225</f>
        <v>64643.199999999997</v>
      </c>
      <c r="I216" s="10">
        <v>0</v>
      </c>
      <c r="J216" s="11">
        <v>0</v>
      </c>
      <c r="K216" s="236"/>
      <c r="L216" s="237"/>
      <c r="M216" s="8"/>
    </row>
    <row r="217" spans="1:13" ht="19.5" customHeight="1" x14ac:dyDescent="0.25">
      <c r="A217" s="238"/>
      <c r="B217" s="201"/>
      <c r="C217" s="115"/>
      <c r="D217" s="109">
        <v>2025</v>
      </c>
      <c r="E217" s="10">
        <f t="shared" si="12"/>
        <v>64799</v>
      </c>
      <c r="F217" s="9">
        <v>0</v>
      </c>
      <c r="G217" s="10">
        <v>0</v>
      </c>
      <c r="H217" s="10">
        <f>55134.3+H226</f>
        <v>64799</v>
      </c>
      <c r="I217" s="10">
        <v>0</v>
      </c>
      <c r="J217" s="11">
        <v>0</v>
      </c>
      <c r="K217" s="239"/>
      <c r="L217" s="102"/>
      <c r="M217" s="8"/>
    </row>
    <row r="218" spans="1:13" s="28" customFormat="1" ht="16.5" x14ac:dyDescent="0.25">
      <c r="A218" s="215" t="s">
        <v>318</v>
      </c>
      <c r="B218" s="172">
        <v>2</v>
      </c>
      <c r="C218" s="172"/>
      <c r="D218" s="172">
        <v>3</v>
      </c>
      <c r="E218" s="172">
        <v>4</v>
      </c>
      <c r="F218" s="172">
        <v>5</v>
      </c>
      <c r="G218" s="172">
        <v>6</v>
      </c>
      <c r="H218" s="172">
        <v>7</v>
      </c>
      <c r="I218" s="172">
        <v>8</v>
      </c>
      <c r="J218" s="172">
        <v>9</v>
      </c>
      <c r="K218" s="225">
        <v>10</v>
      </c>
      <c r="L218" s="225">
        <v>11</v>
      </c>
      <c r="M218" s="240"/>
    </row>
    <row r="219" spans="1:13" ht="14.25" customHeight="1" x14ac:dyDescent="0.25">
      <c r="A219" s="217" t="s">
        <v>64</v>
      </c>
      <c r="B219" s="212" t="s">
        <v>67</v>
      </c>
      <c r="C219" s="218">
        <v>0</v>
      </c>
      <c r="D219" s="203">
        <v>2018</v>
      </c>
      <c r="E219" s="100">
        <f t="shared" si="12"/>
        <v>0</v>
      </c>
      <c r="F219" s="100">
        <v>0</v>
      </c>
      <c r="G219" s="100">
        <v>0</v>
      </c>
      <c r="H219" s="100">
        <v>0</v>
      </c>
      <c r="I219" s="100">
        <v>0</v>
      </c>
      <c r="J219" s="226">
        <v>0</v>
      </c>
      <c r="K219" s="241"/>
      <c r="L219" s="242"/>
      <c r="M219" s="8"/>
    </row>
    <row r="220" spans="1:13" ht="15.75" customHeight="1" x14ac:dyDescent="0.25">
      <c r="A220" s="220"/>
      <c r="B220" s="63"/>
      <c r="C220" s="151">
        <v>0</v>
      </c>
      <c r="D220" s="106">
        <v>2019</v>
      </c>
      <c r="E220" s="10">
        <f t="shared" ref="E220:E292" si="13">F220+G220+H220+J220</f>
        <v>0</v>
      </c>
      <c r="F220" s="10">
        <v>0</v>
      </c>
      <c r="G220" s="10">
        <v>0</v>
      </c>
      <c r="H220" s="10">
        <v>0</v>
      </c>
      <c r="I220" s="10">
        <v>0</v>
      </c>
      <c r="J220" s="11">
        <v>0</v>
      </c>
      <c r="K220" s="236"/>
      <c r="L220" s="237"/>
      <c r="M220" s="8"/>
    </row>
    <row r="221" spans="1:13" ht="15.75" customHeight="1" x14ac:dyDescent="0.25">
      <c r="A221" s="220"/>
      <c r="B221" s="63"/>
      <c r="C221" s="151">
        <v>0</v>
      </c>
      <c r="D221" s="109">
        <v>2020</v>
      </c>
      <c r="E221" s="10">
        <f t="shared" si="13"/>
        <v>1304</v>
      </c>
      <c r="F221" s="9">
        <v>0</v>
      </c>
      <c r="G221" s="10">
        <v>0</v>
      </c>
      <c r="H221" s="10">
        <v>1304</v>
      </c>
      <c r="I221" s="10">
        <v>0</v>
      </c>
      <c r="J221" s="11">
        <v>0</v>
      </c>
      <c r="K221" s="236"/>
      <c r="L221" s="237"/>
      <c r="M221" s="8"/>
    </row>
    <row r="222" spans="1:13" ht="21" customHeight="1" x14ac:dyDescent="0.25">
      <c r="A222" s="220"/>
      <c r="B222" s="201"/>
      <c r="C222" s="154">
        <v>0</v>
      </c>
      <c r="D222" s="109">
        <v>2021</v>
      </c>
      <c r="E222" s="10">
        <f t="shared" si="13"/>
        <v>8328.6</v>
      </c>
      <c r="F222" s="9">
        <v>0</v>
      </c>
      <c r="G222" s="10">
        <v>0</v>
      </c>
      <c r="H222" s="10">
        <v>8328.6</v>
      </c>
      <c r="I222" s="10">
        <v>0</v>
      </c>
      <c r="J222" s="11">
        <v>0</v>
      </c>
      <c r="K222" s="236"/>
      <c r="L222" s="237"/>
      <c r="M222" s="8"/>
    </row>
    <row r="223" spans="1:13" ht="23.25" customHeight="1" x14ac:dyDescent="0.25">
      <c r="A223" s="220"/>
      <c r="B223" s="201"/>
      <c r="C223" s="154">
        <v>0</v>
      </c>
      <c r="D223" s="109">
        <v>2022</v>
      </c>
      <c r="E223" s="10">
        <f t="shared" si="13"/>
        <v>7981</v>
      </c>
      <c r="F223" s="9">
        <v>0</v>
      </c>
      <c r="G223" s="10">
        <v>0</v>
      </c>
      <c r="H223" s="10">
        <f>8640.5-459.1-200.4</f>
        <v>7981</v>
      </c>
      <c r="I223" s="10">
        <v>0</v>
      </c>
      <c r="J223" s="11">
        <v>0</v>
      </c>
      <c r="K223" s="236"/>
      <c r="L223" s="237"/>
      <c r="M223" s="8"/>
    </row>
    <row r="224" spans="1:13" ht="24" customHeight="1" x14ac:dyDescent="0.25">
      <c r="A224" s="220"/>
      <c r="B224" s="201"/>
      <c r="C224" s="154">
        <v>0</v>
      </c>
      <c r="D224" s="109">
        <v>2023</v>
      </c>
      <c r="E224" s="10">
        <f t="shared" si="13"/>
        <v>4413.8</v>
      </c>
      <c r="F224" s="9">
        <v>0</v>
      </c>
      <c r="G224" s="10">
        <v>0</v>
      </c>
      <c r="H224" s="10">
        <f>4413.8</f>
        <v>4413.8</v>
      </c>
      <c r="I224" s="10">
        <v>0</v>
      </c>
      <c r="J224" s="11">
        <v>0</v>
      </c>
      <c r="K224" s="236"/>
      <c r="L224" s="237"/>
      <c r="M224" s="8"/>
    </row>
    <row r="225" spans="1:13" ht="24" customHeight="1" x14ac:dyDescent="0.25">
      <c r="A225" s="220"/>
      <c r="B225" s="201"/>
      <c r="C225" s="154">
        <v>0</v>
      </c>
      <c r="D225" s="109">
        <v>2024</v>
      </c>
      <c r="E225" s="10">
        <f t="shared" si="13"/>
        <v>9664.7000000000007</v>
      </c>
      <c r="F225" s="9">
        <v>0</v>
      </c>
      <c r="G225" s="10">
        <v>0</v>
      </c>
      <c r="H225" s="10">
        <v>9664.7000000000007</v>
      </c>
      <c r="I225" s="10">
        <v>0</v>
      </c>
      <c r="J225" s="11">
        <v>0</v>
      </c>
      <c r="K225" s="236"/>
      <c r="L225" s="237"/>
      <c r="M225" s="8"/>
    </row>
    <row r="226" spans="1:13" ht="24" customHeight="1" thickBot="1" x14ac:dyDescent="0.3">
      <c r="A226" s="220"/>
      <c r="B226" s="230"/>
      <c r="C226" s="157">
        <v>0</v>
      </c>
      <c r="D226" s="116">
        <v>2025</v>
      </c>
      <c r="E226" s="117">
        <f>F226+G226+H226+J226</f>
        <v>9664.7000000000007</v>
      </c>
      <c r="F226" s="158">
        <v>0</v>
      </c>
      <c r="G226" s="117">
        <v>0</v>
      </c>
      <c r="H226" s="117">
        <v>9664.7000000000007</v>
      </c>
      <c r="I226" s="117">
        <v>0</v>
      </c>
      <c r="J226" s="231">
        <v>0</v>
      </c>
      <c r="K226" s="236"/>
      <c r="L226" s="237"/>
      <c r="M226" s="8"/>
    </row>
    <row r="227" spans="1:13" ht="14.25" customHeight="1" x14ac:dyDescent="0.25">
      <c r="A227" s="220"/>
      <c r="B227" s="212" t="s">
        <v>325</v>
      </c>
      <c r="C227" s="218">
        <v>0</v>
      </c>
      <c r="D227" s="203">
        <v>2018</v>
      </c>
      <c r="E227" s="100">
        <f t="shared" ref="E227:E233" si="14">F227+G227+H227+J227</f>
        <v>0</v>
      </c>
      <c r="F227" s="100">
        <v>0</v>
      </c>
      <c r="G227" s="100">
        <v>0</v>
      </c>
      <c r="H227" s="100">
        <v>0</v>
      </c>
      <c r="I227" s="100">
        <v>0</v>
      </c>
      <c r="J227" s="226">
        <v>0</v>
      </c>
      <c r="K227" s="236"/>
      <c r="L227" s="237"/>
      <c r="M227" s="8"/>
    </row>
    <row r="228" spans="1:13" ht="15.75" customHeight="1" x14ac:dyDescent="0.25">
      <c r="A228" s="220"/>
      <c r="B228" s="63"/>
      <c r="C228" s="151">
        <v>0</v>
      </c>
      <c r="D228" s="106">
        <v>2019</v>
      </c>
      <c r="E228" s="10">
        <f t="shared" si="14"/>
        <v>0</v>
      </c>
      <c r="F228" s="10">
        <v>0</v>
      </c>
      <c r="G228" s="10">
        <v>0</v>
      </c>
      <c r="H228" s="10">
        <v>0</v>
      </c>
      <c r="I228" s="10">
        <v>0</v>
      </c>
      <c r="J228" s="11">
        <v>0</v>
      </c>
      <c r="K228" s="236"/>
      <c r="L228" s="237"/>
      <c r="M228" s="8"/>
    </row>
    <row r="229" spans="1:13" ht="15.75" customHeight="1" x14ac:dyDescent="0.25">
      <c r="A229" s="220"/>
      <c r="B229" s="63"/>
      <c r="C229" s="151">
        <v>0</v>
      </c>
      <c r="D229" s="109">
        <v>2020</v>
      </c>
      <c r="E229" s="10">
        <f t="shared" si="14"/>
        <v>0</v>
      </c>
      <c r="F229" s="9">
        <v>0</v>
      </c>
      <c r="G229" s="10">
        <v>0</v>
      </c>
      <c r="H229" s="10">
        <v>0</v>
      </c>
      <c r="I229" s="10">
        <v>0</v>
      </c>
      <c r="J229" s="11">
        <v>0</v>
      </c>
      <c r="K229" s="236"/>
      <c r="L229" s="237"/>
      <c r="M229" s="8"/>
    </row>
    <row r="230" spans="1:13" ht="21" customHeight="1" x14ac:dyDescent="0.25">
      <c r="A230" s="220"/>
      <c r="B230" s="201"/>
      <c r="C230" s="154">
        <v>0</v>
      </c>
      <c r="D230" s="109">
        <v>2021</v>
      </c>
      <c r="E230" s="10">
        <f t="shared" si="14"/>
        <v>0</v>
      </c>
      <c r="F230" s="9">
        <v>0</v>
      </c>
      <c r="G230" s="10">
        <v>0</v>
      </c>
      <c r="H230" s="10">
        <v>0</v>
      </c>
      <c r="I230" s="10">
        <v>0</v>
      </c>
      <c r="J230" s="11">
        <v>0</v>
      </c>
      <c r="K230" s="236"/>
      <c r="L230" s="237"/>
      <c r="M230" s="8"/>
    </row>
    <row r="231" spans="1:13" ht="23.25" customHeight="1" x14ac:dyDescent="0.25">
      <c r="A231" s="220"/>
      <c r="B231" s="201"/>
      <c r="C231" s="154">
        <v>0</v>
      </c>
      <c r="D231" s="109">
        <v>2022</v>
      </c>
      <c r="E231" s="10">
        <f t="shared" si="14"/>
        <v>0</v>
      </c>
      <c r="F231" s="9">
        <v>0</v>
      </c>
      <c r="G231" s="10">
        <v>0</v>
      </c>
      <c r="H231" s="10">
        <v>0</v>
      </c>
      <c r="I231" s="10">
        <v>0</v>
      </c>
      <c r="J231" s="11">
        <v>0</v>
      </c>
      <c r="K231" s="236"/>
      <c r="L231" s="237"/>
      <c r="M231" s="8"/>
    </row>
    <row r="232" spans="1:13" ht="24" customHeight="1" x14ac:dyDescent="0.25">
      <c r="A232" s="220"/>
      <c r="B232" s="201"/>
      <c r="C232" s="154">
        <v>0</v>
      </c>
      <c r="D232" s="109">
        <v>2023</v>
      </c>
      <c r="E232" s="10">
        <f t="shared" si="14"/>
        <v>3531</v>
      </c>
      <c r="F232" s="9">
        <v>0</v>
      </c>
      <c r="G232" s="10">
        <v>0</v>
      </c>
      <c r="H232" s="10">
        <v>3531</v>
      </c>
      <c r="I232" s="10">
        <v>0</v>
      </c>
      <c r="J232" s="11">
        <v>0</v>
      </c>
      <c r="K232" s="236"/>
      <c r="L232" s="237"/>
      <c r="M232" s="8"/>
    </row>
    <row r="233" spans="1:13" ht="24" customHeight="1" x14ac:dyDescent="0.25">
      <c r="A233" s="220"/>
      <c r="B233" s="201"/>
      <c r="C233" s="154">
        <v>0</v>
      </c>
      <c r="D233" s="109">
        <v>2024</v>
      </c>
      <c r="E233" s="10">
        <f t="shared" si="14"/>
        <v>0</v>
      </c>
      <c r="F233" s="9">
        <v>0</v>
      </c>
      <c r="G233" s="10">
        <v>0</v>
      </c>
      <c r="H233" s="10">
        <v>0</v>
      </c>
      <c r="I233" s="10">
        <v>0</v>
      </c>
      <c r="J233" s="11">
        <v>0</v>
      </c>
      <c r="K233" s="236"/>
      <c r="L233" s="237"/>
      <c r="M233" s="8"/>
    </row>
    <row r="234" spans="1:13" ht="24" customHeight="1" thickBot="1" x14ac:dyDescent="0.3">
      <c r="A234" s="220"/>
      <c r="B234" s="230"/>
      <c r="C234" s="157">
        <v>0</v>
      </c>
      <c r="D234" s="116">
        <v>2025</v>
      </c>
      <c r="E234" s="117">
        <f>F234+G234+H234+J234</f>
        <v>0</v>
      </c>
      <c r="F234" s="158">
        <v>0</v>
      </c>
      <c r="G234" s="117">
        <v>0</v>
      </c>
      <c r="H234" s="117">
        <v>0</v>
      </c>
      <c r="I234" s="117">
        <v>0</v>
      </c>
      <c r="J234" s="231">
        <v>0</v>
      </c>
      <c r="K234" s="236"/>
      <c r="L234" s="237"/>
      <c r="M234" s="8"/>
    </row>
    <row r="235" spans="1:13" ht="21" customHeight="1" x14ac:dyDescent="0.25">
      <c r="A235" s="220"/>
      <c r="B235" s="54" t="s">
        <v>215</v>
      </c>
      <c r="C235" s="218">
        <v>0</v>
      </c>
      <c r="D235" s="99">
        <v>2018</v>
      </c>
      <c r="E235" s="147">
        <f t="shared" si="13"/>
        <v>0</v>
      </c>
      <c r="F235" s="147">
        <v>0</v>
      </c>
      <c r="G235" s="147">
        <v>0</v>
      </c>
      <c r="H235" s="147">
        <v>0</v>
      </c>
      <c r="I235" s="147">
        <v>0</v>
      </c>
      <c r="J235" s="228">
        <v>0</v>
      </c>
      <c r="K235" s="236"/>
      <c r="L235" s="237"/>
      <c r="M235" s="8"/>
    </row>
    <row r="236" spans="1:13" ht="21" customHeight="1" x14ac:dyDescent="0.25">
      <c r="A236" s="220"/>
      <c r="B236" s="63"/>
      <c r="C236" s="151">
        <v>0</v>
      </c>
      <c r="D236" s="106">
        <v>2019</v>
      </c>
      <c r="E236" s="10">
        <f t="shared" si="13"/>
        <v>0</v>
      </c>
      <c r="F236" s="10">
        <v>0</v>
      </c>
      <c r="G236" s="10">
        <v>0</v>
      </c>
      <c r="H236" s="10">
        <v>0</v>
      </c>
      <c r="I236" s="10">
        <v>0</v>
      </c>
      <c r="J236" s="11">
        <v>0</v>
      </c>
      <c r="K236" s="236"/>
      <c r="L236" s="237"/>
      <c r="M236" s="8"/>
    </row>
    <row r="237" spans="1:13" ht="16.5" customHeight="1" x14ac:dyDescent="0.25">
      <c r="A237" s="220"/>
      <c r="B237" s="63"/>
      <c r="C237" s="151">
        <v>0</v>
      </c>
      <c r="D237" s="109">
        <v>2020</v>
      </c>
      <c r="E237" s="10">
        <f t="shared" si="13"/>
        <v>0</v>
      </c>
      <c r="F237" s="10">
        <v>0</v>
      </c>
      <c r="G237" s="10">
        <v>0</v>
      </c>
      <c r="H237" s="10">
        <v>0</v>
      </c>
      <c r="I237" s="10">
        <v>0</v>
      </c>
      <c r="J237" s="11">
        <v>0</v>
      </c>
      <c r="K237" s="236"/>
      <c r="L237" s="237"/>
      <c r="M237" s="8"/>
    </row>
    <row r="238" spans="1:13" ht="15.75" customHeight="1" x14ac:dyDescent="0.25">
      <c r="A238" s="220"/>
      <c r="B238" s="201"/>
      <c r="C238" s="154">
        <v>0</v>
      </c>
      <c r="D238" s="109">
        <v>2021</v>
      </c>
      <c r="E238" s="10">
        <f t="shared" si="13"/>
        <v>0</v>
      </c>
      <c r="F238" s="10">
        <v>0</v>
      </c>
      <c r="G238" s="10">
        <v>0</v>
      </c>
      <c r="H238" s="10">
        <v>0</v>
      </c>
      <c r="I238" s="10">
        <v>0</v>
      </c>
      <c r="J238" s="11">
        <v>0</v>
      </c>
      <c r="K238" s="236"/>
      <c r="L238" s="237"/>
      <c r="M238" s="8"/>
    </row>
    <row r="239" spans="1:13" ht="20.25" customHeight="1" x14ac:dyDescent="0.25">
      <c r="A239" s="220"/>
      <c r="B239" s="201"/>
      <c r="C239" s="154">
        <v>0</v>
      </c>
      <c r="D239" s="109">
        <v>2022</v>
      </c>
      <c r="E239" s="10">
        <f t="shared" si="13"/>
        <v>67.099999999999994</v>
      </c>
      <c r="F239" s="10">
        <v>0</v>
      </c>
      <c r="G239" s="10">
        <v>0</v>
      </c>
      <c r="H239" s="10">
        <v>67.099999999999994</v>
      </c>
      <c r="I239" s="10">
        <v>0</v>
      </c>
      <c r="J239" s="11">
        <v>0</v>
      </c>
      <c r="K239" s="236"/>
      <c r="L239" s="237"/>
      <c r="M239" s="8"/>
    </row>
    <row r="240" spans="1:13" ht="15.75" customHeight="1" x14ac:dyDescent="0.25">
      <c r="A240" s="220"/>
      <c r="B240" s="201"/>
      <c r="C240" s="154">
        <v>0</v>
      </c>
      <c r="D240" s="109">
        <v>2023</v>
      </c>
      <c r="E240" s="10">
        <f t="shared" si="13"/>
        <v>150</v>
      </c>
      <c r="F240" s="10">
        <v>0</v>
      </c>
      <c r="G240" s="10">
        <v>0</v>
      </c>
      <c r="H240" s="10">
        <v>150</v>
      </c>
      <c r="I240" s="10">
        <v>0</v>
      </c>
      <c r="J240" s="11">
        <v>0</v>
      </c>
      <c r="K240" s="236"/>
      <c r="L240" s="237"/>
      <c r="M240" s="8"/>
    </row>
    <row r="241" spans="1:13" ht="17.25" customHeight="1" x14ac:dyDescent="0.25">
      <c r="A241" s="220"/>
      <c r="B241" s="201"/>
      <c r="C241" s="154">
        <v>0</v>
      </c>
      <c r="D241" s="109">
        <v>2024</v>
      </c>
      <c r="E241" s="10">
        <f t="shared" si="13"/>
        <v>0</v>
      </c>
      <c r="F241" s="10">
        <v>0</v>
      </c>
      <c r="G241" s="10">
        <v>0</v>
      </c>
      <c r="H241" s="10">
        <v>0</v>
      </c>
      <c r="I241" s="10">
        <v>0</v>
      </c>
      <c r="J241" s="11">
        <v>0</v>
      </c>
      <c r="K241" s="236"/>
      <c r="L241" s="237"/>
      <c r="M241" s="8"/>
    </row>
    <row r="242" spans="1:13" ht="16.5" customHeight="1" thickBot="1" x14ac:dyDescent="0.3">
      <c r="A242" s="220"/>
      <c r="B242" s="201"/>
      <c r="C242" s="157">
        <v>0</v>
      </c>
      <c r="D242" s="109">
        <v>2025</v>
      </c>
      <c r="E242" s="10">
        <f t="shared" si="13"/>
        <v>0</v>
      </c>
      <c r="F242" s="10">
        <v>0</v>
      </c>
      <c r="G242" s="10">
        <v>0</v>
      </c>
      <c r="H242" s="10">
        <v>0</v>
      </c>
      <c r="I242" s="10">
        <v>0</v>
      </c>
      <c r="J242" s="11">
        <v>0</v>
      </c>
      <c r="K242" s="236"/>
      <c r="L242" s="237"/>
      <c r="M242" s="8"/>
    </row>
    <row r="243" spans="1:13" ht="18" customHeight="1" x14ac:dyDescent="0.25">
      <c r="A243" s="220"/>
      <c r="B243" s="63" t="s">
        <v>231</v>
      </c>
      <c r="C243" s="146">
        <v>0</v>
      </c>
      <c r="D243" s="106">
        <v>2018</v>
      </c>
      <c r="E243" s="10">
        <f t="shared" si="13"/>
        <v>0</v>
      </c>
      <c r="F243" s="10">
        <v>0</v>
      </c>
      <c r="G243" s="10">
        <v>0</v>
      </c>
      <c r="H243" s="10">
        <v>0</v>
      </c>
      <c r="I243" s="10">
        <v>0</v>
      </c>
      <c r="J243" s="11">
        <v>0</v>
      </c>
      <c r="K243" s="236"/>
      <c r="L243" s="237"/>
      <c r="M243" s="8"/>
    </row>
    <row r="244" spans="1:13" ht="18" customHeight="1" x14ac:dyDescent="0.25">
      <c r="A244" s="220"/>
      <c r="B244" s="63"/>
      <c r="C244" s="151">
        <v>0</v>
      </c>
      <c r="D244" s="106">
        <v>2019</v>
      </c>
      <c r="E244" s="10">
        <f t="shared" si="13"/>
        <v>0</v>
      </c>
      <c r="F244" s="10">
        <v>0</v>
      </c>
      <c r="G244" s="10">
        <v>0</v>
      </c>
      <c r="H244" s="10">
        <v>0</v>
      </c>
      <c r="I244" s="10">
        <v>0</v>
      </c>
      <c r="J244" s="11">
        <v>0</v>
      </c>
      <c r="K244" s="236"/>
      <c r="L244" s="237"/>
      <c r="M244" s="8"/>
    </row>
    <row r="245" spans="1:13" ht="15.75" customHeight="1" x14ac:dyDescent="0.25">
      <c r="A245" s="220"/>
      <c r="B245" s="63"/>
      <c r="C245" s="151">
        <v>0</v>
      </c>
      <c r="D245" s="109">
        <v>2020</v>
      </c>
      <c r="E245" s="10">
        <f t="shared" si="13"/>
        <v>0</v>
      </c>
      <c r="F245" s="9">
        <v>0</v>
      </c>
      <c r="G245" s="10">
        <v>0</v>
      </c>
      <c r="H245" s="10">
        <v>0</v>
      </c>
      <c r="I245" s="10">
        <v>0</v>
      </c>
      <c r="J245" s="11">
        <v>0</v>
      </c>
      <c r="K245" s="236"/>
      <c r="L245" s="237"/>
      <c r="M245" s="8"/>
    </row>
    <row r="246" spans="1:13" ht="21" customHeight="1" x14ac:dyDescent="0.25">
      <c r="A246" s="220"/>
      <c r="B246" s="201"/>
      <c r="C246" s="154">
        <v>0</v>
      </c>
      <c r="D246" s="109">
        <v>2021</v>
      </c>
      <c r="E246" s="10">
        <f t="shared" si="13"/>
        <v>3187.5</v>
      </c>
      <c r="F246" s="9">
        <v>0</v>
      </c>
      <c r="G246" s="10">
        <v>0</v>
      </c>
      <c r="H246" s="10">
        <v>3187.5</v>
      </c>
      <c r="I246" s="10">
        <v>0</v>
      </c>
      <c r="J246" s="11">
        <v>0</v>
      </c>
      <c r="K246" s="236"/>
      <c r="L246" s="237"/>
      <c r="M246" s="8"/>
    </row>
    <row r="247" spans="1:13" ht="21" customHeight="1" x14ac:dyDescent="0.25">
      <c r="A247" s="220"/>
      <c r="B247" s="201"/>
      <c r="C247" s="154">
        <v>0</v>
      </c>
      <c r="D247" s="109">
        <v>2022</v>
      </c>
      <c r="E247" s="10">
        <f t="shared" si="13"/>
        <v>0</v>
      </c>
      <c r="F247" s="9">
        <v>0</v>
      </c>
      <c r="G247" s="10">
        <v>0</v>
      </c>
      <c r="H247" s="10">
        <v>0</v>
      </c>
      <c r="I247" s="10">
        <v>0</v>
      </c>
      <c r="J247" s="11">
        <v>0</v>
      </c>
      <c r="K247" s="236"/>
      <c r="L247" s="237"/>
      <c r="M247" s="8"/>
    </row>
    <row r="248" spans="1:13" ht="18.75" customHeight="1" x14ac:dyDescent="0.25">
      <c r="A248" s="220"/>
      <c r="B248" s="201"/>
      <c r="C248" s="154">
        <v>0</v>
      </c>
      <c r="D248" s="109">
        <v>2023</v>
      </c>
      <c r="E248" s="10">
        <f t="shared" si="13"/>
        <v>0</v>
      </c>
      <c r="F248" s="9">
        <v>0</v>
      </c>
      <c r="G248" s="10">
        <v>0</v>
      </c>
      <c r="H248" s="10">
        <v>0</v>
      </c>
      <c r="I248" s="10">
        <v>0</v>
      </c>
      <c r="J248" s="11">
        <v>0</v>
      </c>
      <c r="K248" s="236"/>
      <c r="L248" s="237"/>
      <c r="M248" s="8"/>
    </row>
    <row r="249" spans="1:13" ht="18.75" customHeight="1" x14ac:dyDescent="0.25">
      <c r="A249" s="220"/>
      <c r="B249" s="201"/>
      <c r="C249" s="154">
        <v>0</v>
      </c>
      <c r="D249" s="109">
        <v>2024</v>
      </c>
      <c r="E249" s="10">
        <f t="shared" si="13"/>
        <v>0</v>
      </c>
      <c r="F249" s="9">
        <v>0</v>
      </c>
      <c r="G249" s="10">
        <v>0</v>
      </c>
      <c r="H249" s="10">
        <v>0</v>
      </c>
      <c r="I249" s="10">
        <v>0</v>
      </c>
      <c r="J249" s="11">
        <v>0</v>
      </c>
      <c r="K249" s="236"/>
      <c r="L249" s="237"/>
      <c r="M249" s="8"/>
    </row>
    <row r="250" spans="1:13" ht="18.75" customHeight="1" thickBot="1" x14ac:dyDescent="0.3">
      <c r="A250" s="220"/>
      <c r="B250" s="201"/>
      <c r="C250" s="157">
        <v>0</v>
      </c>
      <c r="D250" s="109">
        <v>2025</v>
      </c>
      <c r="E250" s="10">
        <f t="shared" si="13"/>
        <v>0</v>
      </c>
      <c r="F250" s="9">
        <v>0</v>
      </c>
      <c r="G250" s="10">
        <v>0</v>
      </c>
      <c r="H250" s="10">
        <v>0</v>
      </c>
      <c r="I250" s="10">
        <v>0</v>
      </c>
      <c r="J250" s="11">
        <v>0</v>
      </c>
      <c r="K250" s="236"/>
      <c r="L250" s="237"/>
      <c r="M250" s="8"/>
    </row>
    <row r="251" spans="1:13" ht="17.25" customHeight="1" x14ac:dyDescent="0.25">
      <c r="A251" s="220"/>
      <c r="B251" s="63" t="s">
        <v>232</v>
      </c>
      <c r="C251" s="146">
        <v>0</v>
      </c>
      <c r="D251" s="106">
        <v>2018</v>
      </c>
      <c r="E251" s="10">
        <f t="shared" si="13"/>
        <v>0</v>
      </c>
      <c r="F251" s="10">
        <v>0</v>
      </c>
      <c r="G251" s="10">
        <v>0</v>
      </c>
      <c r="H251" s="10">
        <v>0</v>
      </c>
      <c r="I251" s="10">
        <v>0</v>
      </c>
      <c r="J251" s="11">
        <v>0</v>
      </c>
      <c r="K251" s="236"/>
      <c r="L251" s="237"/>
      <c r="M251" s="8"/>
    </row>
    <row r="252" spans="1:13" ht="15.75" customHeight="1" x14ac:dyDescent="0.25">
      <c r="A252" s="220"/>
      <c r="B252" s="63"/>
      <c r="C252" s="151">
        <v>0</v>
      </c>
      <c r="D252" s="106">
        <v>2019</v>
      </c>
      <c r="E252" s="10">
        <f t="shared" si="13"/>
        <v>0</v>
      </c>
      <c r="F252" s="10">
        <v>0</v>
      </c>
      <c r="G252" s="10">
        <v>0</v>
      </c>
      <c r="H252" s="10">
        <v>0</v>
      </c>
      <c r="I252" s="10">
        <v>0</v>
      </c>
      <c r="J252" s="11">
        <v>0</v>
      </c>
      <c r="K252" s="236"/>
      <c r="L252" s="237"/>
      <c r="M252" s="8"/>
    </row>
    <row r="253" spans="1:13" ht="14.25" customHeight="1" x14ac:dyDescent="0.25">
      <c r="A253" s="220"/>
      <c r="B253" s="63"/>
      <c r="C253" s="151">
        <v>0</v>
      </c>
      <c r="D253" s="109">
        <v>2020</v>
      </c>
      <c r="E253" s="10">
        <f t="shared" si="13"/>
        <v>0</v>
      </c>
      <c r="F253" s="9">
        <v>0</v>
      </c>
      <c r="G253" s="10">
        <v>0</v>
      </c>
      <c r="H253" s="10">
        <v>0</v>
      </c>
      <c r="I253" s="10">
        <v>0</v>
      </c>
      <c r="J253" s="11">
        <v>0</v>
      </c>
      <c r="K253" s="236"/>
      <c r="L253" s="237"/>
      <c r="M253" s="8"/>
    </row>
    <row r="254" spans="1:13" ht="18" customHeight="1" x14ac:dyDescent="0.25">
      <c r="A254" s="220"/>
      <c r="B254" s="201"/>
      <c r="C254" s="154">
        <v>0</v>
      </c>
      <c r="D254" s="109">
        <v>2021</v>
      </c>
      <c r="E254" s="10">
        <f t="shared" si="13"/>
        <v>2687.3</v>
      </c>
      <c r="F254" s="9">
        <v>0</v>
      </c>
      <c r="G254" s="10">
        <v>0</v>
      </c>
      <c r="H254" s="10">
        <v>2687.3</v>
      </c>
      <c r="I254" s="10">
        <v>0</v>
      </c>
      <c r="J254" s="11">
        <v>0</v>
      </c>
      <c r="K254" s="236"/>
      <c r="L254" s="237"/>
      <c r="M254" s="8"/>
    </row>
    <row r="255" spans="1:13" ht="15.75" customHeight="1" x14ac:dyDescent="0.25">
      <c r="A255" s="220"/>
      <c r="B255" s="201"/>
      <c r="C255" s="154">
        <v>0</v>
      </c>
      <c r="D255" s="109">
        <v>2022</v>
      </c>
      <c r="E255" s="10">
        <f t="shared" si="13"/>
        <v>1794.8</v>
      </c>
      <c r="F255" s="9">
        <v>0</v>
      </c>
      <c r="G255" s="10">
        <v>0</v>
      </c>
      <c r="H255" s="10">
        <v>1794.8</v>
      </c>
      <c r="I255" s="10">
        <v>0</v>
      </c>
      <c r="J255" s="11">
        <v>0</v>
      </c>
      <c r="K255" s="236"/>
      <c r="L255" s="237"/>
      <c r="M255" s="8"/>
    </row>
    <row r="256" spans="1:13" ht="17.25" customHeight="1" x14ac:dyDescent="0.25">
      <c r="A256" s="220"/>
      <c r="B256" s="201"/>
      <c r="C256" s="154">
        <v>0</v>
      </c>
      <c r="D256" s="109">
        <v>2023</v>
      </c>
      <c r="E256" s="10">
        <f t="shared" si="13"/>
        <v>1794.8</v>
      </c>
      <c r="F256" s="9">
        <v>0</v>
      </c>
      <c r="G256" s="10">
        <v>0</v>
      </c>
      <c r="H256" s="10">
        <v>1794.8</v>
      </c>
      <c r="I256" s="10">
        <v>0</v>
      </c>
      <c r="J256" s="11">
        <v>0</v>
      </c>
      <c r="K256" s="236"/>
      <c r="L256" s="237"/>
      <c r="M256" s="8"/>
    </row>
    <row r="257" spans="1:13" ht="17.25" customHeight="1" x14ac:dyDescent="0.25">
      <c r="A257" s="220"/>
      <c r="B257" s="201"/>
      <c r="C257" s="154">
        <v>0</v>
      </c>
      <c r="D257" s="109">
        <v>2024</v>
      </c>
      <c r="E257" s="10">
        <f t="shared" si="13"/>
        <v>1794.8</v>
      </c>
      <c r="F257" s="9">
        <v>0</v>
      </c>
      <c r="G257" s="10">
        <v>0</v>
      </c>
      <c r="H257" s="10">
        <v>1794.8</v>
      </c>
      <c r="I257" s="10">
        <v>0</v>
      </c>
      <c r="J257" s="11">
        <v>0</v>
      </c>
      <c r="K257" s="236"/>
      <c r="L257" s="237"/>
      <c r="M257" s="8"/>
    </row>
    <row r="258" spans="1:13" ht="17.25" customHeight="1" thickBot="1" x14ac:dyDescent="0.3">
      <c r="A258" s="220"/>
      <c r="B258" s="201"/>
      <c r="C258" s="157">
        <v>0</v>
      </c>
      <c r="D258" s="109">
        <v>2025</v>
      </c>
      <c r="E258" s="10">
        <f t="shared" si="13"/>
        <v>1794.8</v>
      </c>
      <c r="F258" s="9">
        <v>0</v>
      </c>
      <c r="G258" s="10">
        <v>0</v>
      </c>
      <c r="H258" s="10">
        <v>1794.8</v>
      </c>
      <c r="I258" s="10">
        <v>0</v>
      </c>
      <c r="J258" s="11">
        <v>0</v>
      </c>
      <c r="K258" s="236"/>
      <c r="L258" s="102"/>
      <c r="M258" s="8"/>
    </row>
    <row r="259" spans="1:13" ht="13.5" customHeight="1" x14ac:dyDescent="0.25">
      <c r="A259" s="220"/>
      <c r="B259" s="212" t="s">
        <v>233</v>
      </c>
      <c r="C259" s="146">
        <v>0</v>
      </c>
      <c r="D259" s="203">
        <v>2018</v>
      </c>
      <c r="E259" s="100">
        <f t="shared" si="13"/>
        <v>0</v>
      </c>
      <c r="F259" s="100">
        <v>0</v>
      </c>
      <c r="G259" s="100">
        <v>0</v>
      </c>
      <c r="H259" s="100">
        <v>0</v>
      </c>
      <c r="I259" s="100">
        <v>0</v>
      </c>
      <c r="J259" s="226">
        <v>0</v>
      </c>
      <c r="K259" s="236"/>
      <c r="L259" s="102" t="s">
        <v>72</v>
      </c>
      <c r="M259" s="8"/>
    </row>
    <row r="260" spans="1:13" ht="13.5" customHeight="1" x14ac:dyDescent="0.25">
      <c r="A260" s="220"/>
      <c r="B260" s="63"/>
      <c r="C260" s="151">
        <v>0</v>
      </c>
      <c r="D260" s="106">
        <v>2019</v>
      </c>
      <c r="E260" s="10">
        <f t="shared" si="13"/>
        <v>0</v>
      </c>
      <c r="F260" s="10">
        <v>0</v>
      </c>
      <c r="G260" s="10">
        <v>0</v>
      </c>
      <c r="H260" s="10">
        <v>0</v>
      </c>
      <c r="I260" s="10">
        <v>0</v>
      </c>
      <c r="J260" s="11">
        <v>0</v>
      </c>
      <c r="K260" s="236"/>
      <c r="L260" s="108"/>
      <c r="M260" s="8"/>
    </row>
    <row r="261" spans="1:13" ht="15.75" customHeight="1" x14ac:dyDescent="0.25">
      <c r="A261" s="220"/>
      <c r="B261" s="63"/>
      <c r="C261" s="151">
        <v>0</v>
      </c>
      <c r="D261" s="109">
        <v>2020</v>
      </c>
      <c r="E261" s="10">
        <f t="shared" si="13"/>
        <v>4.8</v>
      </c>
      <c r="F261" s="9">
        <v>0</v>
      </c>
      <c r="G261" s="10">
        <v>0</v>
      </c>
      <c r="H261" s="10">
        <v>4.8</v>
      </c>
      <c r="I261" s="10">
        <v>0</v>
      </c>
      <c r="J261" s="11">
        <v>0</v>
      </c>
      <c r="K261" s="236"/>
      <c r="L261" s="108"/>
      <c r="M261" s="8"/>
    </row>
    <row r="262" spans="1:13" ht="16.5" customHeight="1" x14ac:dyDescent="0.25">
      <c r="A262" s="220"/>
      <c r="B262" s="201"/>
      <c r="C262" s="154">
        <v>0</v>
      </c>
      <c r="D262" s="109">
        <v>2021</v>
      </c>
      <c r="E262" s="10">
        <f t="shared" si="13"/>
        <v>57.6</v>
      </c>
      <c r="F262" s="9">
        <v>0</v>
      </c>
      <c r="G262" s="10">
        <v>0</v>
      </c>
      <c r="H262" s="10">
        <v>57.6</v>
      </c>
      <c r="I262" s="10">
        <v>0</v>
      </c>
      <c r="J262" s="11">
        <v>0</v>
      </c>
      <c r="K262" s="236"/>
      <c r="L262" s="108"/>
      <c r="M262" s="8"/>
    </row>
    <row r="263" spans="1:13" ht="18.75" customHeight="1" x14ac:dyDescent="0.25">
      <c r="A263" s="220"/>
      <c r="B263" s="201"/>
      <c r="C263" s="154">
        <v>0</v>
      </c>
      <c r="D263" s="109">
        <v>2022</v>
      </c>
      <c r="E263" s="10">
        <f t="shared" si="13"/>
        <v>50</v>
      </c>
      <c r="F263" s="9">
        <v>0</v>
      </c>
      <c r="G263" s="10">
        <v>0</v>
      </c>
      <c r="H263" s="10">
        <v>50</v>
      </c>
      <c r="I263" s="10">
        <v>0</v>
      </c>
      <c r="J263" s="11">
        <v>0</v>
      </c>
      <c r="K263" s="236"/>
      <c r="L263" s="108"/>
      <c r="M263" s="8"/>
    </row>
    <row r="264" spans="1:13" ht="17.25" customHeight="1" x14ac:dyDescent="0.25">
      <c r="A264" s="220"/>
      <c r="B264" s="201"/>
      <c r="C264" s="154">
        <v>0</v>
      </c>
      <c r="D264" s="109">
        <v>2023</v>
      </c>
      <c r="E264" s="10">
        <f t="shared" si="13"/>
        <v>50</v>
      </c>
      <c r="F264" s="9">
        <v>0</v>
      </c>
      <c r="G264" s="10">
        <v>0</v>
      </c>
      <c r="H264" s="10">
        <v>50</v>
      </c>
      <c r="I264" s="10">
        <v>0</v>
      </c>
      <c r="J264" s="11">
        <v>0</v>
      </c>
      <c r="K264" s="236"/>
      <c r="L264" s="108"/>
      <c r="M264" s="8"/>
    </row>
    <row r="265" spans="1:13" ht="14.25" customHeight="1" x14ac:dyDescent="0.25">
      <c r="A265" s="220"/>
      <c r="B265" s="201"/>
      <c r="C265" s="154">
        <v>0</v>
      </c>
      <c r="D265" s="109">
        <v>2024</v>
      </c>
      <c r="E265" s="10">
        <f t="shared" si="13"/>
        <v>50</v>
      </c>
      <c r="F265" s="9">
        <v>0</v>
      </c>
      <c r="G265" s="10">
        <v>0</v>
      </c>
      <c r="H265" s="10">
        <v>50</v>
      </c>
      <c r="I265" s="10">
        <v>0</v>
      </c>
      <c r="J265" s="11">
        <v>0</v>
      </c>
      <c r="K265" s="236"/>
      <c r="L265" s="108"/>
      <c r="M265" s="8"/>
    </row>
    <row r="266" spans="1:13" ht="15.75" customHeight="1" thickBot="1" x14ac:dyDescent="0.3">
      <c r="A266" s="229"/>
      <c r="B266" s="230"/>
      <c r="C266" s="157">
        <v>0</v>
      </c>
      <c r="D266" s="116">
        <v>2025</v>
      </c>
      <c r="E266" s="117">
        <f t="shared" si="13"/>
        <v>50</v>
      </c>
      <c r="F266" s="158">
        <v>0</v>
      </c>
      <c r="G266" s="117">
        <v>0</v>
      </c>
      <c r="H266" s="117">
        <v>50</v>
      </c>
      <c r="I266" s="117">
        <v>0</v>
      </c>
      <c r="J266" s="231">
        <v>0</v>
      </c>
      <c r="K266" s="243"/>
      <c r="L266" s="244"/>
      <c r="M266" s="8"/>
    </row>
    <row r="267" spans="1:13" ht="23.25" customHeight="1" thickBot="1" x14ac:dyDescent="0.3">
      <c r="A267" s="245" t="s">
        <v>68</v>
      </c>
      <c r="B267" s="246" t="s">
        <v>69</v>
      </c>
      <c r="C267" s="247">
        <v>0</v>
      </c>
      <c r="D267" s="99">
        <v>2018</v>
      </c>
      <c r="E267" s="147">
        <f t="shared" si="13"/>
        <v>946</v>
      </c>
      <c r="F267" s="147">
        <v>0</v>
      </c>
      <c r="G267" s="147">
        <v>946</v>
      </c>
      <c r="H267" s="147">
        <v>0</v>
      </c>
      <c r="I267" s="147">
        <v>0</v>
      </c>
      <c r="J267" s="198">
        <v>0</v>
      </c>
      <c r="K267" s="248" t="s">
        <v>70</v>
      </c>
      <c r="L267" s="149" t="s">
        <v>71</v>
      </c>
      <c r="M267" s="8"/>
    </row>
    <row r="268" spans="1:13" ht="23.25" customHeight="1" thickBot="1" x14ac:dyDescent="0.3">
      <c r="A268" s="249"/>
      <c r="B268" s="246"/>
      <c r="C268" s="250">
        <v>0</v>
      </c>
      <c r="D268" s="106">
        <v>2019</v>
      </c>
      <c r="E268" s="10">
        <f t="shared" si="13"/>
        <v>1486.4</v>
      </c>
      <c r="F268" s="10">
        <v>0</v>
      </c>
      <c r="G268" s="10">
        <v>1486.4</v>
      </c>
      <c r="H268" s="10">
        <v>0</v>
      </c>
      <c r="I268" s="10">
        <v>0</v>
      </c>
      <c r="J268" s="200">
        <v>0</v>
      </c>
      <c r="K268" s="251"/>
      <c r="L268" s="108"/>
      <c r="M268" s="8"/>
    </row>
    <row r="269" spans="1:13" ht="21" customHeight="1" thickBot="1" x14ac:dyDescent="0.3">
      <c r="A269" s="249"/>
      <c r="B269" s="246"/>
      <c r="C269" s="250">
        <v>0</v>
      </c>
      <c r="D269" s="109">
        <v>2020</v>
      </c>
      <c r="E269" s="10">
        <f t="shared" si="13"/>
        <v>0</v>
      </c>
      <c r="F269" s="9">
        <v>0</v>
      </c>
      <c r="G269" s="10">
        <v>0</v>
      </c>
      <c r="H269" s="10">
        <v>0</v>
      </c>
      <c r="I269" s="10">
        <v>0</v>
      </c>
      <c r="J269" s="200">
        <v>0</v>
      </c>
      <c r="K269" s="251"/>
      <c r="L269" s="108"/>
      <c r="M269" s="8"/>
    </row>
    <row r="270" spans="1:13" ht="15.75" customHeight="1" thickBot="1" x14ac:dyDescent="0.3">
      <c r="A270" s="252"/>
      <c r="B270" s="253"/>
      <c r="C270" s="254">
        <v>0</v>
      </c>
      <c r="D270" s="109">
        <v>2021</v>
      </c>
      <c r="E270" s="10">
        <f t="shared" si="13"/>
        <v>0</v>
      </c>
      <c r="F270" s="9">
        <v>0</v>
      </c>
      <c r="G270" s="10">
        <v>0</v>
      </c>
      <c r="H270" s="10">
        <v>0</v>
      </c>
      <c r="I270" s="10">
        <v>0</v>
      </c>
      <c r="J270" s="200">
        <v>0</v>
      </c>
      <c r="K270" s="251"/>
      <c r="L270" s="108"/>
      <c r="M270" s="8"/>
    </row>
    <row r="271" spans="1:13" ht="18.75" customHeight="1" thickBot="1" x14ac:dyDescent="0.3">
      <c r="A271" s="252"/>
      <c r="B271" s="253"/>
      <c r="C271" s="254">
        <v>0</v>
      </c>
      <c r="D271" s="109">
        <v>2022</v>
      </c>
      <c r="E271" s="10">
        <f t="shared" si="13"/>
        <v>0</v>
      </c>
      <c r="F271" s="9">
        <v>0</v>
      </c>
      <c r="G271" s="10">
        <v>0</v>
      </c>
      <c r="H271" s="10">
        <v>0</v>
      </c>
      <c r="I271" s="10">
        <v>0</v>
      </c>
      <c r="J271" s="200">
        <v>0</v>
      </c>
      <c r="K271" s="251"/>
      <c r="L271" s="108"/>
      <c r="M271" s="8"/>
    </row>
    <row r="272" spans="1:13" ht="14.25" customHeight="1" thickBot="1" x14ac:dyDescent="0.3">
      <c r="A272" s="252"/>
      <c r="B272" s="253"/>
      <c r="C272" s="254">
        <v>0</v>
      </c>
      <c r="D272" s="109">
        <v>2023</v>
      </c>
      <c r="E272" s="10">
        <f t="shared" si="13"/>
        <v>0</v>
      </c>
      <c r="F272" s="9">
        <v>0</v>
      </c>
      <c r="G272" s="10">
        <v>0</v>
      </c>
      <c r="H272" s="10">
        <v>0</v>
      </c>
      <c r="I272" s="10">
        <v>0</v>
      </c>
      <c r="J272" s="200">
        <v>0</v>
      </c>
      <c r="K272" s="251"/>
      <c r="L272" s="108"/>
      <c r="M272" s="8"/>
    </row>
    <row r="273" spans="1:13" ht="24" customHeight="1" thickBot="1" x14ac:dyDescent="0.3">
      <c r="A273" s="252"/>
      <c r="B273" s="253"/>
      <c r="C273" s="254">
        <v>0</v>
      </c>
      <c r="D273" s="109">
        <v>2024</v>
      </c>
      <c r="E273" s="10">
        <f t="shared" si="13"/>
        <v>0</v>
      </c>
      <c r="F273" s="9">
        <v>0</v>
      </c>
      <c r="G273" s="10">
        <v>0</v>
      </c>
      <c r="H273" s="10">
        <v>0</v>
      </c>
      <c r="I273" s="10">
        <v>0</v>
      </c>
      <c r="J273" s="200">
        <v>0</v>
      </c>
      <c r="K273" s="251"/>
      <c r="L273" s="108"/>
      <c r="M273" s="8"/>
    </row>
    <row r="274" spans="1:13" ht="24" customHeight="1" thickBot="1" x14ac:dyDescent="0.3">
      <c r="A274" s="255"/>
      <c r="B274" s="253"/>
      <c r="C274" s="256">
        <v>0</v>
      </c>
      <c r="D274" s="116">
        <v>2025</v>
      </c>
      <c r="E274" s="127">
        <f t="shared" si="13"/>
        <v>0</v>
      </c>
      <c r="F274" s="128">
        <v>0</v>
      </c>
      <c r="G274" s="127">
        <v>0</v>
      </c>
      <c r="H274" s="127">
        <v>0</v>
      </c>
      <c r="I274" s="127">
        <v>0</v>
      </c>
      <c r="J274" s="221">
        <v>0</v>
      </c>
      <c r="K274" s="257"/>
      <c r="L274" s="242"/>
      <c r="M274" s="8"/>
    </row>
    <row r="275" spans="1:13" s="29" customFormat="1" ht="17.25" thickBot="1" x14ac:dyDescent="0.3">
      <c r="A275" s="258">
        <v>1</v>
      </c>
      <c r="B275" s="172">
        <v>2</v>
      </c>
      <c r="C275" s="172"/>
      <c r="D275" s="172">
        <v>3</v>
      </c>
      <c r="E275" s="172">
        <v>4</v>
      </c>
      <c r="F275" s="172">
        <v>5</v>
      </c>
      <c r="G275" s="172">
        <v>6</v>
      </c>
      <c r="H275" s="172">
        <v>7</v>
      </c>
      <c r="I275" s="172">
        <v>8</v>
      </c>
      <c r="J275" s="172">
        <v>9</v>
      </c>
      <c r="K275" s="225">
        <v>10</v>
      </c>
      <c r="L275" s="225">
        <v>11</v>
      </c>
      <c r="M275" s="259"/>
    </row>
    <row r="276" spans="1:13" ht="18.75" customHeight="1" x14ac:dyDescent="0.25">
      <c r="A276" s="222" t="s">
        <v>73</v>
      </c>
      <c r="B276" s="54" t="s">
        <v>74</v>
      </c>
      <c r="C276" s="145" t="e">
        <f>#REF!+#REF!+#REF!+#REF!+#REF!+#REF!+#REF!+#REF!</f>
        <v>#REF!</v>
      </c>
      <c r="D276" s="99">
        <v>2018</v>
      </c>
      <c r="E276" s="147">
        <f t="shared" si="13"/>
        <v>0</v>
      </c>
      <c r="F276" s="147">
        <v>0</v>
      </c>
      <c r="G276" s="147">
        <v>0</v>
      </c>
      <c r="H276" s="147">
        <v>0</v>
      </c>
      <c r="I276" s="147">
        <v>0</v>
      </c>
      <c r="J276" s="198">
        <v>0</v>
      </c>
      <c r="K276" s="248" t="s">
        <v>70</v>
      </c>
      <c r="L276" s="149" t="s">
        <v>71</v>
      </c>
      <c r="M276" s="8"/>
    </row>
    <row r="277" spans="1:13" ht="20.25" customHeight="1" x14ac:dyDescent="0.25">
      <c r="A277" s="224"/>
      <c r="B277" s="63"/>
      <c r="C277" s="104"/>
      <c r="D277" s="106">
        <v>2019</v>
      </c>
      <c r="E277" s="10">
        <f t="shared" si="13"/>
        <v>0</v>
      </c>
      <c r="F277" s="10">
        <v>0</v>
      </c>
      <c r="G277" s="10">
        <v>0</v>
      </c>
      <c r="H277" s="10">
        <v>0</v>
      </c>
      <c r="I277" s="10">
        <v>0</v>
      </c>
      <c r="J277" s="200">
        <v>0</v>
      </c>
      <c r="K277" s="251"/>
      <c r="L277" s="108"/>
      <c r="M277" s="8"/>
    </row>
    <row r="278" spans="1:13" ht="21" customHeight="1" x14ac:dyDescent="0.25">
      <c r="A278" s="224"/>
      <c r="B278" s="63"/>
      <c r="C278" s="104"/>
      <c r="D278" s="109">
        <v>2020</v>
      </c>
      <c r="E278" s="10">
        <f t="shared" si="13"/>
        <v>1570</v>
      </c>
      <c r="F278" s="9">
        <v>0</v>
      </c>
      <c r="G278" s="10">
        <v>1570</v>
      </c>
      <c r="H278" s="10">
        <v>0</v>
      </c>
      <c r="I278" s="10">
        <v>0</v>
      </c>
      <c r="J278" s="200">
        <v>0</v>
      </c>
      <c r="K278" s="251"/>
      <c r="L278" s="108"/>
      <c r="M278" s="8"/>
    </row>
    <row r="279" spans="1:13" ht="21" customHeight="1" x14ac:dyDescent="0.25">
      <c r="A279" s="260"/>
      <c r="B279" s="201"/>
      <c r="C279" s="104"/>
      <c r="D279" s="109">
        <v>2021</v>
      </c>
      <c r="E279" s="10">
        <f t="shared" si="13"/>
        <v>1527.3</v>
      </c>
      <c r="F279" s="9">
        <v>0</v>
      </c>
      <c r="G279" s="10">
        <v>1527.3</v>
      </c>
      <c r="H279" s="10">
        <v>0</v>
      </c>
      <c r="I279" s="10">
        <v>0</v>
      </c>
      <c r="J279" s="200">
        <v>0</v>
      </c>
      <c r="K279" s="251"/>
      <c r="L279" s="108"/>
      <c r="M279" s="8"/>
    </row>
    <row r="280" spans="1:13" ht="23.25" customHeight="1" x14ac:dyDescent="0.25">
      <c r="A280" s="260"/>
      <c r="B280" s="201"/>
      <c r="C280" s="104"/>
      <c r="D280" s="109">
        <v>2022</v>
      </c>
      <c r="E280" s="10">
        <f t="shared" si="13"/>
        <v>1567.1</v>
      </c>
      <c r="F280" s="9">
        <v>0</v>
      </c>
      <c r="G280" s="10">
        <v>1567.1</v>
      </c>
      <c r="H280" s="10">
        <v>0</v>
      </c>
      <c r="I280" s="10">
        <v>0</v>
      </c>
      <c r="J280" s="200">
        <v>0</v>
      </c>
      <c r="K280" s="251"/>
      <c r="L280" s="108"/>
      <c r="M280" s="8"/>
    </row>
    <row r="281" spans="1:13" ht="24" customHeight="1" x14ac:dyDescent="0.25">
      <c r="A281" s="260"/>
      <c r="B281" s="201"/>
      <c r="C281" s="104"/>
      <c r="D281" s="109">
        <v>2023</v>
      </c>
      <c r="E281" s="10">
        <f t="shared" si="13"/>
        <v>1729.2</v>
      </c>
      <c r="F281" s="9">
        <v>0</v>
      </c>
      <c r="G281" s="10">
        <v>1729.2</v>
      </c>
      <c r="H281" s="10">
        <v>0</v>
      </c>
      <c r="I281" s="10">
        <v>0</v>
      </c>
      <c r="J281" s="200">
        <v>0</v>
      </c>
      <c r="K281" s="251"/>
      <c r="L281" s="108"/>
      <c r="M281" s="8"/>
    </row>
    <row r="282" spans="1:13" ht="24" customHeight="1" x14ac:dyDescent="0.25">
      <c r="A282" s="260"/>
      <c r="B282" s="201"/>
      <c r="C282" s="104"/>
      <c r="D282" s="109">
        <v>2024</v>
      </c>
      <c r="E282" s="10">
        <f t="shared" si="13"/>
        <v>1729.2</v>
      </c>
      <c r="F282" s="9">
        <v>0</v>
      </c>
      <c r="G282" s="10">
        <v>1729.2</v>
      </c>
      <c r="H282" s="10">
        <v>0</v>
      </c>
      <c r="I282" s="10">
        <v>0</v>
      </c>
      <c r="J282" s="200">
        <v>0</v>
      </c>
      <c r="K282" s="251"/>
      <c r="L282" s="108"/>
      <c r="M282" s="8"/>
    </row>
    <row r="283" spans="1:13" ht="24" customHeight="1" x14ac:dyDescent="0.25">
      <c r="A283" s="260"/>
      <c r="B283" s="201"/>
      <c r="C283" s="104"/>
      <c r="D283" s="109">
        <v>2025</v>
      </c>
      <c r="E283" s="10">
        <f t="shared" si="13"/>
        <v>1729.2</v>
      </c>
      <c r="F283" s="9">
        <v>0</v>
      </c>
      <c r="G283" s="10">
        <v>1729.2</v>
      </c>
      <c r="H283" s="10">
        <v>0</v>
      </c>
      <c r="I283" s="10">
        <v>0</v>
      </c>
      <c r="J283" s="200">
        <v>0</v>
      </c>
      <c r="K283" s="251"/>
      <c r="L283" s="108"/>
      <c r="M283" s="8"/>
    </row>
    <row r="284" spans="1:13" ht="23.25" customHeight="1" thickBot="1" x14ac:dyDescent="0.3">
      <c r="A284" s="229" t="s">
        <v>75</v>
      </c>
      <c r="B284" s="202" t="s">
        <v>76</v>
      </c>
      <c r="C284" s="97" t="e">
        <f>#REF!+#REF!+#REF!+#REF!+#REF!+#REF!+#REF!+#REF!</f>
        <v>#REF!</v>
      </c>
      <c r="D284" s="203">
        <v>2018</v>
      </c>
      <c r="E284" s="100">
        <f t="shared" si="13"/>
        <v>11979.5</v>
      </c>
      <c r="F284" s="100">
        <v>0</v>
      </c>
      <c r="G284" s="100">
        <v>11979.5</v>
      </c>
      <c r="H284" s="100">
        <v>0</v>
      </c>
      <c r="I284" s="100">
        <v>0</v>
      </c>
      <c r="J284" s="226">
        <v>0</v>
      </c>
      <c r="K284" s="261" t="s">
        <v>77</v>
      </c>
      <c r="L284" s="102" t="s">
        <v>12</v>
      </c>
      <c r="M284" s="8"/>
    </row>
    <row r="285" spans="1:13" ht="23.25" customHeight="1" thickBot="1" x14ac:dyDescent="0.3">
      <c r="A285" s="262"/>
      <c r="B285" s="205"/>
      <c r="C285" s="104"/>
      <c r="D285" s="106">
        <v>2019</v>
      </c>
      <c r="E285" s="10">
        <f t="shared" si="13"/>
        <v>12072.5</v>
      </c>
      <c r="F285" s="10">
        <v>0</v>
      </c>
      <c r="G285" s="10">
        <v>12072.5</v>
      </c>
      <c r="H285" s="10">
        <v>0</v>
      </c>
      <c r="I285" s="10">
        <v>0</v>
      </c>
      <c r="J285" s="11">
        <v>0</v>
      </c>
      <c r="K285" s="263"/>
      <c r="L285" s="108"/>
      <c r="M285" s="8"/>
    </row>
    <row r="286" spans="1:13" ht="21" customHeight="1" thickBot="1" x14ac:dyDescent="0.3">
      <c r="A286" s="262"/>
      <c r="B286" s="205"/>
      <c r="C286" s="104"/>
      <c r="D286" s="109">
        <v>2020</v>
      </c>
      <c r="E286" s="10">
        <f t="shared" si="13"/>
        <v>11906.2</v>
      </c>
      <c r="F286" s="9">
        <v>0</v>
      </c>
      <c r="G286" s="10">
        <v>11906.2</v>
      </c>
      <c r="H286" s="10">
        <v>0</v>
      </c>
      <c r="I286" s="10">
        <v>0</v>
      </c>
      <c r="J286" s="11">
        <v>0</v>
      </c>
      <c r="K286" s="263"/>
      <c r="L286" s="108"/>
      <c r="M286" s="8"/>
    </row>
    <row r="287" spans="1:13" ht="21" customHeight="1" thickBot="1" x14ac:dyDescent="0.3">
      <c r="A287" s="264"/>
      <c r="B287" s="206"/>
      <c r="C287" s="104"/>
      <c r="D287" s="109">
        <v>2021</v>
      </c>
      <c r="E287" s="10">
        <f t="shared" si="13"/>
        <v>15891.7</v>
      </c>
      <c r="F287" s="9">
        <v>0</v>
      </c>
      <c r="G287" s="10">
        <v>15891.7</v>
      </c>
      <c r="H287" s="10">
        <v>0</v>
      </c>
      <c r="I287" s="10">
        <v>0</v>
      </c>
      <c r="J287" s="11">
        <v>0</v>
      </c>
      <c r="K287" s="263"/>
      <c r="L287" s="108"/>
      <c r="M287" s="8"/>
    </row>
    <row r="288" spans="1:13" ht="18" customHeight="1" thickBot="1" x14ac:dyDescent="0.3">
      <c r="A288" s="264"/>
      <c r="B288" s="206"/>
      <c r="C288" s="104"/>
      <c r="D288" s="109">
        <v>2022</v>
      </c>
      <c r="E288" s="10">
        <f t="shared" si="13"/>
        <v>20605.099999999999</v>
      </c>
      <c r="F288" s="9">
        <v>0</v>
      </c>
      <c r="G288" s="10">
        <f>11862.2+2140.5+1002.4+2500+3000+100</f>
        <v>20605.099999999999</v>
      </c>
      <c r="H288" s="10">
        <v>0</v>
      </c>
      <c r="I288" s="10">
        <v>0</v>
      </c>
      <c r="J288" s="11">
        <v>0</v>
      </c>
      <c r="K288" s="263"/>
      <c r="L288" s="108"/>
      <c r="M288" s="8"/>
    </row>
    <row r="289" spans="1:13" ht="18.75" customHeight="1" thickBot="1" x14ac:dyDescent="0.3">
      <c r="A289" s="264"/>
      <c r="B289" s="206"/>
      <c r="C289" s="104"/>
      <c r="D289" s="109">
        <v>2023</v>
      </c>
      <c r="E289" s="10">
        <f t="shared" si="13"/>
        <v>18631.5</v>
      </c>
      <c r="F289" s="9">
        <v>0</v>
      </c>
      <c r="G289" s="10">
        <f>11781.5+3200+3500+100+50</f>
        <v>18631.5</v>
      </c>
      <c r="H289" s="10">
        <v>0</v>
      </c>
      <c r="I289" s="10">
        <v>0</v>
      </c>
      <c r="J289" s="11">
        <v>0</v>
      </c>
      <c r="K289" s="263"/>
      <c r="L289" s="108"/>
      <c r="M289" s="8"/>
    </row>
    <row r="290" spans="1:13" ht="18.75" customHeight="1" thickBot="1" x14ac:dyDescent="0.3">
      <c r="A290" s="264"/>
      <c r="B290" s="206"/>
      <c r="C290" s="104"/>
      <c r="D290" s="109">
        <v>2024</v>
      </c>
      <c r="E290" s="10">
        <f t="shared" si="13"/>
        <v>12252.900000000001</v>
      </c>
      <c r="F290" s="9">
        <v>0</v>
      </c>
      <c r="G290" s="10">
        <f>5311.6+6404.6+536.7</f>
        <v>12252.900000000001</v>
      </c>
      <c r="H290" s="10">
        <v>0</v>
      </c>
      <c r="I290" s="10">
        <v>0</v>
      </c>
      <c r="J290" s="11">
        <v>0</v>
      </c>
      <c r="K290" s="263"/>
      <c r="L290" s="108"/>
      <c r="M290" s="8"/>
    </row>
    <row r="291" spans="1:13" ht="24" customHeight="1" thickBot="1" x14ac:dyDescent="0.3">
      <c r="A291" s="264"/>
      <c r="B291" s="207"/>
      <c r="C291" s="265"/>
      <c r="D291" s="116">
        <v>2025</v>
      </c>
      <c r="E291" s="117">
        <f t="shared" si="13"/>
        <v>13253.2</v>
      </c>
      <c r="F291" s="158">
        <v>0</v>
      </c>
      <c r="G291" s="117">
        <f>5745.3+6924.4+583.5</f>
        <v>13253.2</v>
      </c>
      <c r="H291" s="117">
        <v>0</v>
      </c>
      <c r="I291" s="117">
        <v>0</v>
      </c>
      <c r="J291" s="231">
        <v>0</v>
      </c>
      <c r="K291" s="266"/>
      <c r="L291" s="244"/>
      <c r="M291" s="8"/>
    </row>
    <row r="292" spans="1:13" ht="23.25" customHeight="1" thickBot="1" x14ac:dyDescent="0.3">
      <c r="A292" s="262" t="s">
        <v>78</v>
      </c>
      <c r="B292" s="54" t="s">
        <v>79</v>
      </c>
      <c r="C292" s="145" t="e">
        <f>#REF!+#REF!+#REF!+#REF!+#REF!+#REF!+#REF!+#REF!</f>
        <v>#REF!</v>
      </c>
      <c r="D292" s="99">
        <v>2018</v>
      </c>
      <c r="E292" s="147">
        <f t="shared" si="13"/>
        <v>11131.2</v>
      </c>
      <c r="F292" s="147">
        <v>0</v>
      </c>
      <c r="G292" s="147">
        <v>11131.2</v>
      </c>
      <c r="H292" s="147">
        <v>0</v>
      </c>
      <c r="I292" s="147">
        <v>0</v>
      </c>
      <c r="J292" s="228">
        <v>0</v>
      </c>
      <c r="K292" s="267" t="s">
        <v>80</v>
      </c>
      <c r="L292" s="149" t="s">
        <v>71</v>
      </c>
      <c r="M292" s="8"/>
    </row>
    <row r="293" spans="1:13" ht="21.75" customHeight="1" thickBot="1" x14ac:dyDescent="0.3">
      <c r="A293" s="262"/>
      <c r="B293" s="63"/>
      <c r="C293" s="104"/>
      <c r="D293" s="106">
        <v>2019</v>
      </c>
      <c r="E293" s="10">
        <f t="shared" ref="E293:E357" si="15">F293+G293+H293+J293</f>
        <v>11898</v>
      </c>
      <c r="F293" s="10">
        <v>0</v>
      </c>
      <c r="G293" s="10">
        <v>11898</v>
      </c>
      <c r="H293" s="10">
        <v>0</v>
      </c>
      <c r="I293" s="10">
        <v>0</v>
      </c>
      <c r="J293" s="11">
        <v>0</v>
      </c>
      <c r="K293" s="263"/>
      <c r="L293" s="108"/>
      <c r="M293" s="8"/>
    </row>
    <row r="294" spans="1:13" ht="21" customHeight="1" thickBot="1" x14ac:dyDescent="0.3">
      <c r="A294" s="262"/>
      <c r="B294" s="63"/>
      <c r="C294" s="104"/>
      <c r="D294" s="109">
        <v>2020</v>
      </c>
      <c r="E294" s="10">
        <f t="shared" si="15"/>
        <v>8632.9</v>
      </c>
      <c r="F294" s="9">
        <v>0</v>
      </c>
      <c r="G294" s="10">
        <v>8632.9</v>
      </c>
      <c r="H294" s="10">
        <v>0</v>
      </c>
      <c r="I294" s="10">
        <v>0</v>
      </c>
      <c r="J294" s="11">
        <v>0</v>
      </c>
      <c r="K294" s="263"/>
      <c r="L294" s="108"/>
      <c r="M294" s="8"/>
    </row>
    <row r="295" spans="1:13" ht="21" customHeight="1" thickBot="1" x14ac:dyDescent="0.3">
      <c r="A295" s="264"/>
      <c r="B295" s="201"/>
      <c r="C295" s="104"/>
      <c r="D295" s="109">
        <v>2021</v>
      </c>
      <c r="E295" s="10">
        <f t="shared" si="15"/>
        <v>10460</v>
      </c>
      <c r="F295" s="9">
        <v>0</v>
      </c>
      <c r="G295" s="10">
        <v>10460</v>
      </c>
      <c r="H295" s="10">
        <v>0</v>
      </c>
      <c r="I295" s="10">
        <v>0</v>
      </c>
      <c r="J295" s="11">
        <v>0</v>
      </c>
      <c r="K295" s="263"/>
      <c r="L295" s="108"/>
      <c r="M295" s="8"/>
    </row>
    <row r="296" spans="1:13" ht="23.25" customHeight="1" thickBot="1" x14ac:dyDescent="0.3">
      <c r="A296" s="264"/>
      <c r="B296" s="201"/>
      <c r="C296" s="104"/>
      <c r="D296" s="109">
        <v>2022</v>
      </c>
      <c r="E296" s="10">
        <f t="shared" si="15"/>
        <v>10000.699999999999</v>
      </c>
      <c r="F296" s="9">
        <v>0</v>
      </c>
      <c r="G296" s="10">
        <f>8638+20.4+1342.3</f>
        <v>10000.699999999999</v>
      </c>
      <c r="H296" s="10">
        <v>0</v>
      </c>
      <c r="I296" s="10">
        <v>0</v>
      </c>
      <c r="J296" s="11">
        <v>0</v>
      </c>
      <c r="K296" s="263"/>
      <c r="L296" s="108"/>
      <c r="M296" s="8"/>
    </row>
    <row r="297" spans="1:13" ht="24" customHeight="1" thickBot="1" x14ac:dyDescent="0.3">
      <c r="A297" s="264"/>
      <c r="B297" s="201"/>
      <c r="C297" s="104"/>
      <c r="D297" s="109">
        <v>2023</v>
      </c>
      <c r="E297" s="10">
        <f t="shared" si="15"/>
        <v>10602.199999999999</v>
      </c>
      <c r="F297" s="9">
        <v>0</v>
      </c>
      <c r="G297" s="10">
        <f>9601.4+15+985.8</f>
        <v>10602.199999999999</v>
      </c>
      <c r="H297" s="10">
        <v>0</v>
      </c>
      <c r="I297" s="10">
        <v>0</v>
      </c>
      <c r="J297" s="11">
        <v>0</v>
      </c>
      <c r="K297" s="263"/>
      <c r="L297" s="108"/>
      <c r="M297" s="8"/>
    </row>
    <row r="298" spans="1:13" ht="21.75" customHeight="1" thickBot="1" x14ac:dyDescent="0.3">
      <c r="A298" s="264"/>
      <c r="B298" s="201"/>
      <c r="C298" s="104"/>
      <c r="D298" s="109">
        <v>2024</v>
      </c>
      <c r="E298" s="10">
        <f t="shared" si="15"/>
        <v>9601.4</v>
      </c>
      <c r="F298" s="9">
        <v>0</v>
      </c>
      <c r="G298" s="10">
        <v>9601.4</v>
      </c>
      <c r="H298" s="10">
        <v>0</v>
      </c>
      <c r="I298" s="10">
        <v>0</v>
      </c>
      <c r="J298" s="11">
        <v>0</v>
      </c>
      <c r="K298" s="263"/>
      <c r="L298" s="108"/>
      <c r="M298" s="8"/>
    </row>
    <row r="299" spans="1:13" ht="19.5" customHeight="1" thickBot="1" x14ac:dyDescent="0.3">
      <c r="A299" s="264"/>
      <c r="B299" s="230"/>
      <c r="C299" s="265"/>
      <c r="D299" s="116">
        <v>2025</v>
      </c>
      <c r="E299" s="117">
        <f t="shared" si="15"/>
        <v>9601.4</v>
      </c>
      <c r="F299" s="158">
        <v>0</v>
      </c>
      <c r="G299" s="117">
        <v>9601.4</v>
      </c>
      <c r="H299" s="117">
        <v>0</v>
      </c>
      <c r="I299" s="117">
        <v>0</v>
      </c>
      <c r="J299" s="231">
        <v>0</v>
      </c>
      <c r="K299" s="266"/>
      <c r="L299" s="244"/>
      <c r="M299" s="8"/>
    </row>
    <row r="300" spans="1:13" ht="20.25" customHeight="1" x14ac:dyDescent="0.25">
      <c r="A300" s="268" t="s">
        <v>81</v>
      </c>
      <c r="B300" s="54" t="s">
        <v>82</v>
      </c>
      <c r="C300" s="202" t="e">
        <f>#REF!+#REF!+#REF!+#REF!+#REF!+#REF!+#REF!+#REF!</f>
        <v>#REF!</v>
      </c>
      <c r="D300" s="203">
        <v>2018</v>
      </c>
      <c r="E300" s="100">
        <f t="shared" si="15"/>
        <v>479</v>
      </c>
      <c r="F300" s="100">
        <v>0</v>
      </c>
      <c r="G300" s="100">
        <v>0</v>
      </c>
      <c r="H300" s="100">
        <v>479</v>
      </c>
      <c r="I300" s="100">
        <v>0</v>
      </c>
      <c r="J300" s="228">
        <v>0</v>
      </c>
      <c r="K300" s="261" t="s">
        <v>83</v>
      </c>
      <c r="L300" s="102" t="s">
        <v>84</v>
      </c>
      <c r="M300" s="8"/>
    </row>
    <row r="301" spans="1:13" ht="32.25" customHeight="1" x14ac:dyDescent="0.25">
      <c r="A301" s="249"/>
      <c r="B301" s="63"/>
      <c r="C301" s="205"/>
      <c r="D301" s="106">
        <v>2019</v>
      </c>
      <c r="E301" s="10">
        <f t="shared" si="15"/>
        <v>504.5</v>
      </c>
      <c r="F301" s="10">
        <v>0</v>
      </c>
      <c r="G301" s="10">
        <v>0</v>
      </c>
      <c r="H301" s="10">
        <v>504.5</v>
      </c>
      <c r="I301" s="10">
        <v>0</v>
      </c>
      <c r="J301" s="11">
        <v>0</v>
      </c>
      <c r="K301" s="263"/>
      <c r="L301" s="108"/>
      <c r="M301" s="8"/>
    </row>
    <row r="302" spans="1:13" ht="26.25" customHeight="1" x14ac:dyDescent="0.25">
      <c r="A302" s="249"/>
      <c r="B302" s="63"/>
      <c r="C302" s="205"/>
      <c r="D302" s="109">
        <v>2020</v>
      </c>
      <c r="E302" s="10">
        <f t="shared" si="15"/>
        <v>244.2</v>
      </c>
      <c r="F302" s="9">
        <v>0</v>
      </c>
      <c r="G302" s="10">
        <v>0</v>
      </c>
      <c r="H302" s="10">
        <v>244.2</v>
      </c>
      <c r="I302" s="10">
        <v>0</v>
      </c>
      <c r="J302" s="11">
        <v>0</v>
      </c>
      <c r="K302" s="263"/>
      <c r="L302" s="108"/>
      <c r="M302" s="8"/>
    </row>
    <row r="303" spans="1:13" ht="26.25" customHeight="1" x14ac:dyDescent="0.25">
      <c r="A303" s="252"/>
      <c r="B303" s="201"/>
      <c r="C303" s="205"/>
      <c r="D303" s="109">
        <v>2021</v>
      </c>
      <c r="E303" s="10">
        <f t="shared" si="15"/>
        <v>510</v>
      </c>
      <c r="F303" s="9">
        <v>0</v>
      </c>
      <c r="G303" s="10">
        <v>0</v>
      </c>
      <c r="H303" s="10">
        <v>510</v>
      </c>
      <c r="I303" s="10">
        <v>0</v>
      </c>
      <c r="J303" s="11">
        <v>0</v>
      </c>
      <c r="K303" s="263"/>
      <c r="L303" s="108"/>
      <c r="M303" s="8"/>
    </row>
    <row r="304" spans="1:13" ht="23.25" customHeight="1" x14ac:dyDescent="0.25">
      <c r="A304" s="252"/>
      <c r="B304" s="201"/>
      <c r="C304" s="205"/>
      <c r="D304" s="109">
        <v>2022</v>
      </c>
      <c r="E304" s="10">
        <f t="shared" si="15"/>
        <v>515.6</v>
      </c>
      <c r="F304" s="9">
        <v>0</v>
      </c>
      <c r="G304" s="10">
        <v>0</v>
      </c>
      <c r="H304" s="10">
        <f>530.4-14.8</f>
        <v>515.6</v>
      </c>
      <c r="I304" s="10">
        <v>0</v>
      </c>
      <c r="J304" s="11">
        <v>0</v>
      </c>
      <c r="K304" s="263"/>
      <c r="L304" s="108"/>
      <c r="M304" s="8"/>
    </row>
    <row r="305" spans="1:13" ht="30.75" customHeight="1" x14ac:dyDescent="0.25">
      <c r="A305" s="252"/>
      <c r="B305" s="201"/>
      <c r="C305" s="205"/>
      <c r="D305" s="109">
        <v>2023</v>
      </c>
      <c r="E305" s="10">
        <f t="shared" si="15"/>
        <v>551.6</v>
      </c>
      <c r="F305" s="9">
        <v>0</v>
      </c>
      <c r="G305" s="10">
        <v>0</v>
      </c>
      <c r="H305" s="10">
        <v>551.6</v>
      </c>
      <c r="I305" s="10">
        <v>0</v>
      </c>
      <c r="J305" s="11">
        <v>0</v>
      </c>
      <c r="K305" s="263"/>
      <c r="L305" s="108"/>
      <c r="M305" s="8"/>
    </row>
    <row r="306" spans="1:13" ht="33.75" customHeight="1" x14ac:dyDescent="0.25">
      <c r="A306" s="252"/>
      <c r="B306" s="201"/>
      <c r="C306" s="205"/>
      <c r="D306" s="109">
        <v>2024</v>
      </c>
      <c r="E306" s="10">
        <f t="shared" si="15"/>
        <v>351.6</v>
      </c>
      <c r="F306" s="9">
        <v>0</v>
      </c>
      <c r="G306" s="10">
        <v>0</v>
      </c>
      <c r="H306" s="10">
        <v>351.6</v>
      </c>
      <c r="I306" s="10">
        <v>0</v>
      </c>
      <c r="J306" s="11">
        <v>0</v>
      </c>
      <c r="K306" s="263"/>
      <c r="L306" s="108"/>
      <c r="M306" s="8"/>
    </row>
    <row r="307" spans="1:13" ht="30.75" customHeight="1" thickBot="1" x14ac:dyDescent="0.3">
      <c r="A307" s="255"/>
      <c r="B307" s="230"/>
      <c r="C307" s="269"/>
      <c r="D307" s="126">
        <v>2025</v>
      </c>
      <c r="E307" s="127">
        <f t="shared" si="15"/>
        <v>351.6</v>
      </c>
      <c r="F307" s="128">
        <v>0</v>
      </c>
      <c r="G307" s="127">
        <v>0</v>
      </c>
      <c r="H307" s="127">
        <v>351.6</v>
      </c>
      <c r="I307" s="127">
        <v>0</v>
      </c>
      <c r="J307" s="270">
        <v>0</v>
      </c>
      <c r="K307" s="271"/>
      <c r="L307" s="242"/>
      <c r="M307" s="8"/>
    </row>
    <row r="308" spans="1:13" ht="21" customHeight="1" x14ac:dyDescent="0.25">
      <c r="A308" s="222" t="s">
        <v>85</v>
      </c>
      <c r="B308" s="223" t="s">
        <v>86</v>
      </c>
      <c r="C308" s="145" t="e">
        <f>#REF!+#REF!+#REF!+#REF!+#REF!+#REF!+#REF!+#REF!</f>
        <v>#REF!</v>
      </c>
      <c r="D308" s="99">
        <v>2018</v>
      </c>
      <c r="E308" s="147">
        <f t="shared" si="15"/>
        <v>12599</v>
      </c>
      <c r="F308" s="147">
        <v>0</v>
      </c>
      <c r="G308" s="147">
        <v>0</v>
      </c>
      <c r="H308" s="147">
        <v>12599</v>
      </c>
      <c r="I308" s="147">
        <v>0</v>
      </c>
      <c r="J308" s="228">
        <v>0</v>
      </c>
      <c r="K308" s="267" t="s">
        <v>87</v>
      </c>
      <c r="L308" s="149" t="s">
        <v>38</v>
      </c>
      <c r="M308" s="8"/>
    </row>
    <row r="309" spans="1:13" ht="21.75" customHeight="1" x14ac:dyDescent="0.25">
      <c r="A309" s="224"/>
      <c r="B309" s="205"/>
      <c r="C309" s="104"/>
      <c r="D309" s="106">
        <v>2019</v>
      </c>
      <c r="E309" s="10">
        <f t="shared" si="15"/>
        <v>13349.7</v>
      </c>
      <c r="F309" s="10">
        <v>0</v>
      </c>
      <c r="G309" s="10">
        <v>0</v>
      </c>
      <c r="H309" s="10">
        <v>13349.7</v>
      </c>
      <c r="I309" s="10">
        <v>0</v>
      </c>
      <c r="J309" s="11">
        <v>0</v>
      </c>
      <c r="K309" s="263"/>
      <c r="L309" s="108"/>
      <c r="M309" s="8"/>
    </row>
    <row r="310" spans="1:13" ht="21" customHeight="1" x14ac:dyDescent="0.25">
      <c r="A310" s="224"/>
      <c r="B310" s="205"/>
      <c r="C310" s="104"/>
      <c r="D310" s="109">
        <v>2020</v>
      </c>
      <c r="E310" s="10">
        <f t="shared" si="15"/>
        <v>10171.200000000001</v>
      </c>
      <c r="F310" s="9">
        <v>0</v>
      </c>
      <c r="G310" s="10">
        <v>0</v>
      </c>
      <c r="H310" s="10">
        <v>10171.200000000001</v>
      </c>
      <c r="I310" s="10">
        <v>0</v>
      </c>
      <c r="J310" s="11">
        <v>0</v>
      </c>
      <c r="K310" s="263"/>
      <c r="L310" s="108"/>
      <c r="M310" s="8"/>
    </row>
    <row r="311" spans="1:13" ht="21" customHeight="1" x14ac:dyDescent="0.25">
      <c r="A311" s="260"/>
      <c r="B311" s="206"/>
      <c r="C311" s="104"/>
      <c r="D311" s="109">
        <v>2021</v>
      </c>
      <c r="E311" s="10">
        <f t="shared" si="15"/>
        <v>22215.8</v>
      </c>
      <c r="F311" s="9">
        <v>0</v>
      </c>
      <c r="G311" s="10">
        <v>0</v>
      </c>
      <c r="H311" s="10">
        <v>22215.8</v>
      </c>
      <c r="I311" s="10">
        <v>0</v>
      </c>
      <c r="J311" s="11">
        <v>0</v>
      </c>
      <c r="K311" s="263"/>
      <c r="L311" s="108"/>
      <c r="M311" s="8"/>
    </row>
    <row r="312" spans="1:13" ht="23.25" customHeight="1" x14ac:dyDescent="0.25">
      <c r="A312" s="260"/>
      <c r="B312" s="206"/>
      <c r="C312" s="104"/>
      <c r="D312" s="109">
        <v>2022</v>
      </c>
      <c r="E312" s="10">
        <f t="shared" si="15"/>
        <v>25597.9</v>
      </c>
      <c r="F312" s="9">
        <v>0</v>
      </c>
      <c r="G312" s="10">
        <v>0</v>
      </c>
      <c r="H312" s="10">
        <f>19637.9+5453.2+506.8</f>
        <v>25597.9</v>
      </c>
      <c r="I312" s="10">
        <v>0</v>
      </c>
      <c r="J312" s="11">
        <v>0</v>
      </c>
      <c r="K312" s="263"/>
      <c r="L312" s="108"/>
      <c r="M312" s="8"/>
    </row>
    <row r="313" spans="1:13" ht="17.25" customHeight="1" x14ac:dyDescent="0.25">
      <c r="A313" s="260"/>
      <c r="B313" s="206"/>
      <c r="C313" s="104"/>
      <c r="D313" s="109">
        <v>2023</v>
      </c>
      <c r="E313" s="10">
        <f t="shared" si="15"/>
        <v>71499.199999999997</v>
      </c>
      <c r="F313" s="9">
        <v>0</v>
      </c>
      <c r="G313" s="10">
        <v>0</v>
      </c>
      <c r="H313" s="10">
        <f>69260.5+2238.7</f>
        <v>71499.199999999997</v>
      </c>
      <c r="I313" s="10">
        <v>0</v>
      </c>
      <c r="J313" s="11">
        <v>0</v>
      </c>
      <c r="K313" s="263"/>
      <c r="L313" s="108"/>
      <c r="M313" s="8"/>
    </row>
    <row r="314" spans="1:13" ht="21" customHeight="1" x14ac:dyDescent="0.25">
      <c r="A314" s="260"/>
      <c r="B314" s="206"/>
      <c r="C314" s="104"/>
      <c r="D314" s="109">
        <v>2024</v>
      </c>
      <c r="E314" s="10">
        <f t="shared" si="15"/>
        <v>69260.5</v>
      </c>
      <c r="F314" s="9">
        <v>0</v>
      </c>
      <c r="G314" s="10">
        <v>0</v>
      </c>
      <c r="H314" s="10">
        <v>69260.5</v>
      </c>
      <c r="I314" s="10">
        <v>0</v>
      </c>
      <c r="J314" s="11">
        <v>0</v>
      </c>
      <c r="K314" s="263"/>
      <c r="L314" s="108"/>
      <c r="M314" s="8"/>
    </row>
    <row r="315" spans="1:13" ht="22.5" customHeight="1" thickBot="1" x14ac:dyDescent="0.3">
      <c r="A315" s="272"/>
      <c r="B315" s="207"/>
      <c r="C315" s="265"/>
      <c r="D315" s="116">
        <v>2025</v>
      </c>
      <c r="E315" s="117">
        <f t="shared" si="15"/>
        <v>69260.5</v>
      </c>
      <c r="F315" s="158">
        <v>0</v>
      </c>
      <c r="G315" s="117">
        <v>0</v>
      </c>
      <c r="H315" s="117">
        <v>69260.5</v>
      </c>
      <c r="I315" s="117">
        <v>0</v>
      </c>
      <c r="J315" s="231">
        <v>0</v>
      </c>
      <c r="K315" s="266"/>
      <c r="L315" s="244"/>
      <c r="M315" s="8"/>
    </row>
    <row r="316" spans="1:13" ht="16.5" customHeight="1" x14ac:dyDescent="0.25">
      <c r="A316" s="222" t="s">
        <v>88</v>
      </c>
      <c r="B316" s="223" t="s">
        <v>89</v>
      </c>
      <c r="C316" s="145" t="e">
        <f>#REF!+#REF!+#REF!+#REF!+#REF!+#REF!+#REF!+#REF!</f>
        <v>#REF!</v>
      </c>
      <c r="D316" s="99">
        <v>2018</v>
      </c>
      <c r="E316" s="147">
        <f t="shared" si="15"/>
        <v>4261.5</v>
      </c>
      <c r="F316" s="147">
        <v>0</v>
      </c>
      <c r="G316" s="147">
        <v>0</v>
      </c>
      <c r="H316" s="147">
        <v>4261.5</v>
      </c>
      <c r="I316" s="147">
        <v>0</v>
      </c>
      <c r="J316" s="228">
        <v>0</v>
      </c>
      <c r="K316" s="267" t="s">
        <v>90</v>
      </c>
      <c r="L316" s="149" t="s">
        <v>38</v>
      </c>
      <c r="M316" s="8"/>
    </row>
    <row r="317" spans="1:13" ht="17.25" customHeight="1" x14ac:dyDescent="0.25">
      <c r="A317" s="224"/>
      <c r="B317" s="205"/>
      <c r="C317" s="104"/>
      <c r="D317" s="106">
        <v>2019</v>
      </c>
      <c r="E317" s="10">
        <f t="shared" si="15"/>
        <v>9512</v>
      </c>
      <c r="F317" s="10">
        <v>0</v>
      </c>
      <c r="G317" s="10">
        <v>0</v>
      </c>
      <c r="H317" s="10">
        <v>9512</v>
      </c>
      <c r="I317" s="10">
        <v>0</v>
      </c>
      <c r="J317" s="11">
        <v>0</v>
      </c>
      <c r="K317" s="263"/>
      <c r="L317" s="108"/>
      <c r="M317" s="8"/>
    </row>
    <row r="318" spans="1:13" ht="16.5" customHeight="1" x14ac:dyDescent="0.25">
      <c r="A318" s="224"/>
      <c r="B318" s="205"/>
      <c r="C318" s="104"/>
      <c r="D318" s="109">
        <v>2020</v>
      </c>
      <c r="E318" s="10">
        <f t="shared" si="15"/>
        <v>14875.1</v>
      </c>
      <c r="F318" s="9">
        <v>0</v>
      </c>
      <c r="G318" s="10">
        <v>0</v>
      </c>
      <c r="H318" s="10">
        <v>14875.1</v>
      </c>
      <c r="I318" s="10">
        <v>0</v>
      </c>
      <c r="J318" s="11">
        <v>0</v>
      </c>
      <c r="K318" s="263"/>
      <c r="L318" s="108"/>
      <c r="M318" s="8"/>
    </row>
    <row r="319" spans="1:13" ht="21" customHeight="1" x14ac:dyDescent="0.25">
      <c r="A319" s="260"/>
      <c r="B319" s="206"/>
      <c r="C319" s="104"/>
      <c r="D319" s="109">
        <v>2021</v>
      </c>
      <c r="E319" s="10">
        <f t="shared" si="15"/>
        <v>20110.5</v>
      </c>
      <c r="F319" s="9">
        <v>0</v>
      </c>
      <c r="G319" s="10">
        <v>0</v>
      </c>
      <c r="H319" s="10">
        <v>20110.5</v>
      </c>
      <c r="I319" s="10">
        <v>0</v>
      </c>
      <c r="J319" s="11">
        <v>0</v>
      </c>
      <c r="K319" s="263"/>
      <c r="L319" s="108"/>
      <c r="M319" s="8"/>
    </row>
    <row r="320" spans="1:13" ht="17.25" customHeight="1" x14ac:dyDescent="0.25">
      <c r="A320" s="260"/>
      <c r="B320" s="206"/>
      <c r="C320" s="104"/>
      <c r="D320" s="109">
        <v>2022</v>
      </c>
      <c r="E320" s="10">
        <f t="shared" si="15"/>
        <v>11547.3</v>
      </c>
      <c r="F320" s="9">
        <v>0</v>
      </c>
      <c r="G320" s="10">
        <v>0</v>
      </c>
      <c r="H320" s="10">
        <v>11547.3</v>
      </c>
      <c r="I320" s="10">
        <v>0</v>
      </c>
      <c r="J320" s="11">
        <v>0</v>
      </c>
      <c r="K320" s="263"/>
      <c r="L320" s="108"/>
      <c r="M320" s="8"/>
    </row>
    <row r="321" spans="1:13" ht="15.75" customHeight="1" x14ac:dyDescent="0.25">
      <c r="A321" s="260"/>
      <c r="B321" s="206"/>
      <c r="C321" s="104"/>
      <c r="D321" s="109">
        <v>2023</v>
      </c>
      <c r="E321" s="10">
        <f t="shared" si="15"/>
        <v>16733.100000000002</v>
      </c>
      <c r="F321" s="9">
        <v>0</v>
      </c>
      <c r="G321" s="10">
        <v>0</v>
      </c>
      <c r="H321" s="10">
        <f>20721.3-2739.1-1249.1</f>
        <v>16733.100000000002</v>
      </c>
      <c r="I321" s="10">
        <v>0</v>
      </c>
      <c r="J321" s="11">
        <v>0</v>
      </c>
      <c r="K321" s="263"/>
      <c r="L321" s="108"/>
      <c r="M321" s="8"/>
    </row>
    <row r="322" spans="1:13" ht="16.5" customHeight="1" x14ac:dyDescent="0.25">
      <c r="A322" s="260"/>
      <c r="B322" s="206"/>
      <c r="C322" s="104"/>
      <c r="D322" s="109">
        <v>2024</v>
      </c>
      <c r="E322" s="10">
        <f t="shared" si="15"/>
        <v>12009.1</v>
      </c>
      <c r="F322" s="9">
        <v>0</v>
      </c>
      <c r="G322" s="10">
        <v>0</v>
      </c>
      <c r="H322" s="10">
        <v>12009.1</v>
      </c>
      <c r="I322" s="10">
        <v>0</v>
      </c>
      <c r="J322" s="11">
        <v>0</v>
      </c>
      <c r="K322" s="263"/>
      <c r="L322" s="108"/>
      <c r="M322" s="8"/>
    </row>
    <row r="323" spans="1:13" ht="18.75" customHeight="1" thickBot="1" x14ac:dyDescent="0.3">
      <c r="A323" s="272"/>
      <c r="B323" s="207"/>
      <c r="C323" s="265"/>
      <c r="D323" s="116">
        <v>2025</v>
      </c>
      <c r="E323" s="117">
        <f t="shared" si="15"/>
        <v>12009.1</v>
      </c>
      <c r="F323" s="158">
        <v>0</v>
      </c>
      <c r="G323" s="117">
        <v>0</v>
      </c>
      <c r="H323" s="117">
        <v>12009.1</v>
      </c>
      <c r="I323" s="117">
        <v>0</v>
      </c>
      <c r="J323" s="231">
        <v>0</v>
      </c>
      <c r="K323" s="266"/>
      <c r="L323" s="244"/>
      <c r="M323" s="8"/>
    </row>
    <row r="324" spans="1:13" ht="17.25" thickBot="1" x14ac:dyDescent="0.3">
      <c r="A324" s="273">
        <v>1</v>
      </c>
      <c r="B324" s="258">
        <v>2</v>
      </c>
      <c r="C324" s="258"/>
      <c r="D324" s="258">
        <v>3</v>
      </c>
      <c r="E324" s="258">
        <v>4</v>
      </c>
      <c r="F324" s="258">
        <v>5</v>
      </c>
      <c r="G324" s="258">
        <v>6</v>
      </c>
      <c r="H324" s="258">
        <v>7</v>
      </c>
      <c r="I324" s="258">
        <v>8</v>
      </c>
      <c r="J324" s="258">
        <v>9</v>
      </c>
      <c r="K324" s="274">
        <v>10</v>
      </c>
      <c r="L324" s="274">
        <v>11</v>
      </c>
      <c r="M324" s="8"/>
    </row>
    <row r="325" spans="1:13" ht="23.25" customHeight="1" x14ac:dyDescent="0.25">
      <c r="A325" s="245" t="s">
        <v>91</v>
      </c>
      <c r="B325" s="275" t="s">
        <v>92</v>
      </c>
      <c r="C325" s="145" t="e">
        <f>#REF!+#REF!+#REF!+#REF!+#REF!+#REF!+#REF!+#REF!</f>
        <v>#REF!</v>
      </c>
      <c r="D325" s="99">
        <v>2018</v>
      </c>
      <c r="E325" s="147">
        <f t="shared" si="15"/>
        <v>0</v>
      </c>
      <c r="F325" s="147">
        <v>0</v>
      </c>
      <c r="G325" s="147">
        <v>0</v>
      </c>
      <c r="H325" s="147">
        <v>0</v>
      </c>
      <c r="I325" s="147">
        <v>0</v>
      </c>
      <c r="J325" s="228">
        <v>0</v>
      </c>
      <c r="K325" s="267" t="s">
        <v>93</v>
      </c>
      <c r="L325" s="149" t="s">
        <v>12</v>
      </c>
      <c r="M325" s="8"/>
    </row>
    <row r="326" spans="1:13" ht="23.25" customHeight="1" x14ac:dyDescent="0.25">
      <c r="A326" s="249"/>
      <c r="B326" s="63"/>
      <c r="C326" s="104"/>
      <c r="D326" s="106">
        <v>2019</v>
      </c>
      <c r="E326" s="10">
        <f t="shared" si="15"/>
        <v>320</v>
      </c>
      <c r="F326" s="10">
        <v>0</v>
      </c>
      <c r="G326" s="10">
        <v>0</v>
      </c>
      <c r="H326" s="10">
        <v>320</v>
      </c>
      <c r="I326" s="10">
        <v>0</v>
      </c>
      <c r="J326" s="11">
        <v>0</v>
      </c>
      <c r="K326" s="263"/>
      <c r="L326" s="108"/>
      <c r="M326" s="8"/>
    </row>
    <row r="327" spans="1:13" ht="21" customHeight="1" x14ac:dyDescent="0.25">
      <c r="A327" s="249"/>
      <c r="B327" s="63"/>
      <c r="C327" s="104"/>
      <c r="D327" s="109">
        <v>2020</v>
      </c>
      <c r="E327" s="10">
        <f t="shared" si="15"/>
        <v>0</v>
      </c>
      <c r="F327" s="9">
        <v>0</v>
      </c>
      <c r="G327" s="10">
        <v>0</v>
      </c>
      <c r="H327" s="10">
        <v>0</v>
      </c>
      <c r="I327" s="10">
        <v>0</v>
      </c>
      <c r="J327" s="11">
        <v>0</v>
      </c>
      <c r="K327" s="263"/>
      <c r="L327" s="108"/>
      <c r="M327" s="8"/>
    </row>
    <row r="328" spans="1:13" ht="21" customHeight="1" x14ac:dyDescent="0.25">
      <c r="A328" s="252"/>
      <c r="B328" s="201"/>
      <c r="C328" s="104"/>
      <c r="D328" s="109">
        <v>2021</v>
      </c>
      <c r="E328" s="10">
        <f t="shared" si="15"/>
        <v>0</v>
      </c>
      <c r="F328" s="9">
        <v>0</v>
      </c>
      <c r="G328" s="10">
        <v>0</v>
      </c>
      <c r="H328" s="10">
        <v>0</v>
      </c>
      <c r="I328" s="10">
        <v>0</v>
      </c>
      <c r="J328" s="11">
        <v>0</v>
      </c>
      <c r="K328" s="263"/>
      <c r="L328" s="108"/>
      <c r="M328" s="8"/>
    </row>
    <row r="329" spans="1:13" ht="23.25" customHeight="1" x14ac:dyDescent="0.25">
      <c r="A329" s="252"/>
      <c r="B329" s="201"/>
      <c r="C329" s="104"/>
      <c r="D329" s="109">
        <v>2022</v>
      </c>
      <c r="E329" s="10">
        <f t="shared" si="15"/>
        <v>0</v>
      </c>
      <c r="F329" s="9">
        <v>0</v>
      </c>
      <c r="G329" s="10">
        <v>0</v>
      </c>
      <c r="H329" s="10">
        <v>0</v>
      </c>
      <c r="I329" s="10">
        <v>0</v>
      </c>
      <c r="J329" s="11">
        <v>0</v>
      </c>
      <c r="K329" s="263"/>
      <c r="L329" s="108"/>
      <c r="M329" s="8"/>
    </row>
    <row r="330" spans="1:13" ht="24" customHeight="1" x14ac:dyDescent="0.25">
      <c r="A330" s="252"/>
      <c r="B330" s="201"/>
      <c r="C330" s="104"/>
      <c r="D330" s="109">
        <v>2023</v>
      </c>
      <c r="E330" s="10">
        <f t="shared" si="15"/>
        <v>0</v>
      </c>
      <c r="F330" s="9">
        <v>0</v>
      </c>
      <c r="G330" s="10">
        <v>0</v>
      </c>
      <c r="H330" s="10">
        <v>0</v>
      </c>
      <c r="I330" s="10">
        <v>0</v>
      </c>
      <c r="J330" s="11">
        <v>0</v>
      </c>
      <c r="K330" s="263"/>
      <c r="L330" s="108"/>
      <c r="M330" s="8"/>
    </row>
    <row r="331" spans="1:13" ht="24" customHeight="1" x14ac:dyDescent="0.25">
      <c r="A331" s="252"/>
      <c r="B331" s="201"/>
      <c r="C331" s="104"/>
      <c r="D331" s="109">
        <v>2024</v>
      </c>
      <c r="E331" s="10">
        <f t="shared" si="15"/>
        <v>0</v>
      </c>
      <c r="F331" s="9">
        <v>0</v>
      </c>
      <c r="G331" s="10">
        <v>0</v>
      </c>
      <c r="H331" s="10">
        <v>0</v>
      </c>
      <c r="I331" s="10">
        <v>0</v>
      </c>
      <c r="J331" s="11">
        <v>0</v>
      </c>
      <c r="K331" s="263"/>
      <c r="L331" s="108"/>
      <c r="M331" s="8"/>
    </row>
    <row r="332" spans="1:13" ht="24" customHeight="1" x14ac:dyDescent="0.25">
      <c r="A332" s="252"/>
      <c r="B332" s="201"/>
      <c r="C332" s="104"/>
      <c r="D332" s="109">
        <v>2025</v>
      </c>
      <c r="E332" s="10">
        <f t="shared" si="15"/>
        <v>0</v>
      </c>
      <c r="F332" s="9">
        <v>0</v>
      </c>
      <c r="G332" s="10">
        <v>0</v>
      </c>
      <c r="H332" s="10">
        <v>0</v>
      </c>
      <c r="I332" s="10">
        <v>0</v>
      </c>
      <c r="J332" s="11">
        <v>0</v>
      </c>
      <c r="K332" s="263"/>
      <c r="L332" s="108"/>
      <c r="M332" s="8"/>
    </row>
    <row r="333" spans="1:13" ht="30.75" customHeight="1" x14ac:dyDescent="0.25">
      <c r="A333" s="238" t="s">
        <v>94</v>
      </c>
      <c r="B333" s="276" t="s">
        <v>95</v>
      </c>
      <c r="C333" s="97" t="e">
        <f>#REF!+#REF!+#REF!+#REF!+#REF!+#REF!+#REF!+#REF!</f>
        <v>#REF!</v>
      </c>
      <c r="D333" s="203">
        <v>2018</v>
      </c>
      <c r="E333" s="100">
        <f t="shared" si="15"/>
        <v>1519.3</v>
      </c>
      <c r="F333" s="100">
        <v>0</v>
      </c>
      <c r="G333" s="100">
        <v>1519.3</v>
      </c>
      <c r="H333" s="100">
        <v>0</v>
      </c>
      <c r="I333" s="100">
        <v>0</v>
      </c>
      <c r="J333" s="226">
        <v>0</v>
      </c>
      <c r="K333" s="261" t="s">
        <v>96</v>
      </c>
      <c r="L333" s="102" t="s">
        <v>97</v>
      </c>
      <c r="M333" s="8"/>
    </row>
    <row r="334" spans="1:13" ht="23.25" customHeight="1" x14ac:dyDescent="0.25">
      <c r="A334" s="224"/>
      <c r="B334" s="263"/>
      <c r="C334" s="104"/>
      <c r="D334" s="106">
        <v>2019</v>
      </c>
      <c r="E334" s="10">
        <f t="shared" si="15"/>
        <v>2994.3</v>
      </c>
      <c r="F334" s="10">
        <v>0</v>
      </c>
      <c r="G334" s="10">
        <v>2994.3</v>
      </c>
      <c r="H334" s="10">
        <v>0</v>
      </c>
      <c r="I334" s="10">
        <v>0</v>
      </c>
      <c r="J334" s="11">
        <v>0</v>
      </c>
      <c r="K334" s="263"/>
      <c r="L334" s="108"/>
      <c r="M334" s="8"/>
    </row>
    <row r="335" spans="1:13" ht="34.5" customHeight="1" x14ac:dyDescent="0.25">
      <c r="A335" s="224"/>
      <c r="B335" s="263"/>
      <c r="C335" s="104"/>
      <c r="D335" s="109">
        <v>2020</v>
      </c>
      <c r="E335" s="10">
        <f t="shared" si="15"/>
        <v>5667.1</v>
      </c>
      <c r="F335" s="9">
        <v>0</v>
      </c>
      <c r="G335" s="10">
        <v>5667.1</v>
      </c>
      <c r="H335" s="10">
        <v>0</v>
      </c>
      <c r="I335" s="10">
        <v>0</v>
      </c>
      <c r="J335" s="11">
        <v>0</v>
      </c>
      <c r="K335" s="263"/>
      <c r="L335" s="108"/>
      <c r="M335" s="8"/>
    </row>
    <row r="336" spans="1:13" ht="21.75" customHeight="1" x14ac:dyDescent="0.25">
      <c r="A336" s="260"/>
      <c r="B336" s="277"/>
      <c r="C336" s="104"/>
      <c r="D336" s="109">
        <v>2021</v>
      </c>
      <c r="E336" s="10">
        <f t="shared" si="15"/>
        <v>3376.6</v>
      </c>
      <c r="F336" s="9">
        <v>0</v>
      </c>
      <c r="G336" s="10">
        <v>3376.6</v>
      </c>
      <c r="H336" s="10">
        <v>0</v>
      </c>
      <c r="I336" s="10">
        <v>0</v>
      </c>
      <c r="J336" s="11">
        <v>0</v>
      </c>
      <c r="K336" s="263"/>
      <c r="L336" s="108"/>
      <c r="M336" s="8"/>
    </row>
    <row r="337" spans="1:13" ht="24" customHeight="1" x14ac:dyDescent="0.25">
      <c r="A337" s="260"/>
      <c r="B337" s="277"/>
      <c r="C337" s="104"/>
      <c r="D337" s="109">
        <v>2022</v>
      </c>
      <c r="E337" s="10">
        <f t="shared" si="15"/>
        <v>6452.5</v>
      </c>
      <c r="F337" s="9">
        <v>0</v>
      </c>
      <c r="G337" s="10">
        <f>3927+1807.5+718</f>
        <v>6452.5</v>
      </c>
      <c r="H337" s="10">
        <v>0</v>
      </c>
      <c r="I337" s="10">
        <v>0</v>
      </c>
      <c r="J337" s="11">
        <v>0</v>
      </c>
      <c r="K337" s="263"/>
      <c r="L337" s="108"/>
      <c r="M337" s="8"/>
    </row>
    <row r="338" spans="1:13" ht="20.25" customHeight="1" x14ac:dyDescent="0.25">
      <c r="A338" s="260"/>
      <c r="B338" s="277"/>
      <c r="C338" s="104"/>
      <c r="D338" s="109">
        <v>2023</v>
      </c>
      <c r="E338" s="10">
        <f t="shared" si="15"/>
        <v>3047.4</v>
      </c>
      <c r="F338" s="9">
        <v>0</v>
      </c>
      <c r="G338" s="10">
        <v>3047.4</v>
      </c>
      <c r="H338" s="10">
        <v>0</v>
      </c>
      <c r="I338" s="10">
        <v>0</v>
      </c>
      <c r="J338" s="11">
        <v>0</v>
      </c>
      <c r="K338" s="263"/>
      <c r="L338" s="108"/>
      <c r="M338" s="8"/>
    </row>
    <row r="339" spans="1:13" ht="18" customHeight="1" x14ac:dyDescent="0.25">
      <c r="A339" s="260"/>
      <c r="B339" s="277"/>
      <c r="C339" s="104"/>
      <c r="D339" s="109">
        <v>2024</v>
      </c>
      <c r="E339" s="10">
        <f t="shared" si="15"/>
        <v>2993.1</v>
      </c>
      <c r="F339" s="9">
        <v>0</v>
      </c>
      <c r="G339" s="10">
        <v>2993.1</v>
      </c>
      <c r="H339" s="10">
        <v>0</v>
      </c>
      <c r="I339" s="10">
        <v>0</v>
      </c>
      <c r="J339" s="11">
        <v>0</v>
      </c>
      <c r="K339" s="263"/>
      <c r="L339" s="108"/>
      <c r="M339" s="8"/>
    </row>
    <row r="340" spans="1:13" ht="21" customHeight="1" thickBot="1" x14ac:dyDescent="0.3">
      <c r="A340" s="272"/>
      <c r="B340" s="278"/>
      <c r="C340" s="115"/>
      <c r="D340" s="126">
        <v>2025</v>
      </c>
      <c r="E340" s="127">
        <f t="shared" si="15"/>
        <v>2902.5</v>
      </c>
      <c r="F340" s="128">
        <v>0</v>
      </c>
      <c r="G340" s="127">
        <v>2902.5</v>
      </c>
      <c r="H340" s="127">
        <v>0</v>
      </c>
      <c r="I340" s="127">
        <v>0</v>
      </c>
      <c r="J340" s="270">
        <v>0</v>
      </c>
      <c r="K340" s="271"/>
      <c r="L340" s="242"/>
      <c r="M340" s="8"/>
    </row>
    <row r="341" spans="1:13" ht="13.5" customHeight="1" x14ac:dyDescent="0.25">
      <c r="A341" s="245" t="s">
        <v>99</v>
      </c>
      <c r="B341" s="275" t="s">
        <v>98</v>
      </c>
      <c r="C341" s="145" t="e">
        <f>#REF!+#REF!+#REF!+#REF!+#REF!+#REF!+#REF!+#REF!</f>
        <v>#REF!</v>
      </c>
      <c r="D341" s="99">
        <v>2018</v>
      </c>
      <c r="E341" s="147">
        <f t="shared" si="15"/>
        <v>6287.5</v>
      </c>
      <c r="F341" s="147">
        <v>0</v>
      </c>
      <c r="G341" s="147">
        <v>3143.7</v>
      </c>
      <c r="H341" s="147">
        <v>3143.8</v>
      </c>
      <c r="I341" s="147">
        <v>3143.7</v>
      </c>
      <c r="J341" s="228">
        <v>0</v>
      </c>
      <c r="K341" s="267" t="s">
        <v>100</v>
      </c>
      <c r="L341" s="149" t="s">
        <v>12</v>
      </c>
      <c r="M341" s="8"/>
    </row>
    <row r="342" spans="1:13" ht="23.25" customHeight="1" x14ac:dyDescent="0.25">
      <c r="A342" s="249"/>
      <c r="B342" s="63"/>
      <c r="C342" s="104"/>
      <c r="D342" s="106">
        <v>2019</v>
      </c>
      <c r="E342" s="10">
        <f t="shared" si="15"/>
        <v>3490.8</v>
      </c>
      <c r="F342" s="10">
        <v>0</v>
      </c>
      <c r="G342" s="10">
        <v>1650.3</v>
      </c>
      <c r="H342" s="10">
        <v>1840.5</v>
      </c>
      <c r="I342" s="10">
        <v>1650.5</v>
      </c>
      <c r="J342" s="11">
        <v>0</v>
      </c>
      <c r="K342" s="263"/>
      <c r="L342" s="108"/>
      <c r="M342" s="8"/>
    </row>
    <row r="343" spans="1:13" ht="21" customHeight="1" x14ac:dyDescent="0.25">
      <c r="A343" s="249"/>
      <c r="B343" s="63"/>
      <c r="C343" s="104"/>
      <c r="D343" s="109">
        <v>2020</v>
      </c>
      <c r="E343" s="10">
        <f t="shared" si="15"/>
        <v>133</v>
      </c>
      <c r="F343" s="9">
        <v>0</v>
      </c>
      <c r="G343" s="10">
        <v>0</v>
      </c>
      <c r="H343" s="10">
        <v>133</v>
      </c>
      <c r="I343" s="10">
        <v>0</v>
      </c>
      <c r="J343" s="11">
        <v>0</v>
      </c>
      <c r="K343" s="263"/>
      <c r="L343" s="108"/>
      <c r="M343" s="8"/>
    </row>
    <row r="344" spans="1:13" ht="21" customHeight="1" x14ac:dyDescent="0.25">
      <c r="A344" s="252"/>
      <c r="B344" s="201"/>
      <c r="C344" s="104"/>
      <c r="D344" s="109">
        <v>2021</v>
      </c>
      <c r="E344" s="10">
        <f t="shared" si="15"/>
        <v>0</v>
      </c>
      <c r="F344" s="9">
        <v>0</v>
      </c>
      <c r="G344" s="10">
        <v>0</v>
      </c>
      <c r="H344" s="10">
        <v>0</v>
      </c>
      <c r="I344" s="10">
        <v>0</v>
      </c>
      <c r="J344" s="11">
        <v>0</v>
      </c>
      <c r="K344" s="263"/>
      <c r="L344" s="108"/>
      <c r="M344" s="8"/>
    </row>
    <row r="345" spans="1:13" ht="23.25" customHeight="1" x14ac:dyDescent="0.25">
      <c r="A345" s="252"/>
      <c r="B345" s="201"/>
      <c r="C345" s="104"/>
      <c r="D345" s="109">
        <v>2022</v>
      </c>
      <c r="E345" s="10">
        <f t="shared" si="15"/>
        <v>50</v>
      </c>
      <c r="F345" s="9">
        <v>0</v>
      </c>
      <c r="G345" s="10">
        <v>0</v>
      </c>
      <c r="H345" s="10">
        <f>180.5-80.5-50</f>
        <v>50</v>
      </c>
      <c r="I345" s="10">
        <v>0</v>
      </c>
      <c r="J345" s="11">
        <v>0</v>
      </c>
      <c r="K345" s="263"/>
      <c r="L345" s="108"/>
      <c r="M345" s="8"/>
    </row>
    <row r="346" spans="1:13" ht="24" customHeight="1" x14ac:dyDescent="0.25">
      <c r="A346" s="252"/>
      <c r="B346" s="201"/>
      <c r="C346" s="104"/>
      <c r="D346" s="109">
        <v>2023</v>
      </c>
      <c r="E346" s="10">
        <f t="shared" si="15"/>
        <v>0</v>
      </c>
      <c r="F346" s="9">
        <v>0</v>
      </c>
      <c r="G346" s="10">
        <v>0</v>
      </c>
      <c r="H346" s="10">
        <v>0</v>
      </c>
      <c r="I346" s="10">
        <v>0</v>
      </c>
      <c r="J346" s="11">
        <v>0</v>
      </c>
      <c r="K346" s="263"/>
      <c r="L346" s="108"/>
      <c r="M346" s="8"/>
    </row>
    <row r="347" spans="1:13" ht="17.25" customHeight="1" x14ac:dyDescent="0.25">
      <c r="A347" s="252"/>
      <c r="B347" s="201"/>
      <c r="C347" s="104"/>
      <c r="D347" s="109">
        <v>2024</v>
      </c>
      <c r="E347" s="10">
        <f t="shared" si="15"/>
        <v>0</v>
      </c>
      <c r="F347" s="9">
        <v>0</v>
      </c>
      <c r="G347" s="10">
        <v>0</v>
      </c>
      <c r="H347" s="10">
        <v>0</v>
      </c>
      <c r="I347" s="10">
        <v>0</v>
      </c>
      <c r="J347" s="11">
        <v>0</v>
      </c>
      <c r="K347" s="263"/>
      <c r="L347" s="108"/>
      <c r="M347" s="8"/>
    </row>
    <row r="348" spans="1:13" ht="15.75" customHeight="1" thickBot="1" x14ac:dyDescent="0.3">
      <c r="A348" s="279"/>
      <c r="B348" s="230"/>
      <c r="C348" s="265"/>
      <c r="D348" s="116">
        <v>2025</v>
      </c>
      <c r="E348" s="117">
        <f t="shared" si="15"/>
        <v>0</v>
      </c>
      <c r="F348" s="158">
        <v>0</v>
      </c>
      <c r="G348" s="117">
        <v>0</v>
      </c>
      <c r="H348" s="117">
        <v>0</v>
      </c>
      <c r="I348" s="117">
        <v>0</v>
      </c>
      <c r="J348" s="231">
        <v>0</v>
      </c>
      <c r="K348" s="266"/>
      <c r="L348" s="244"/>
      <c r="M348" s="8"/>
    </row>
    <row r="349" spans="1:13" ht="23.25" customHeight="1" x14ac:dyDescent="0.25">
      <c r="A349" s="268" t="s">
        <v>101</v>
      </c>
      <c r="B349" s="275" t="s">
        <v>102</v>
      </c>
      <c r="C349" s="97" t="e">
        <f>#REF!+#REF!+#REF!+#REF!+#REF!+#REF!+#REF!+#REF!</f>
        <v>#REF!</v>
      </c>
      <c r="D349" s="203">
        <v>2018</v>
      </c>
      <c r="E349" s="100">
        <f t="shared" si="15"/>
        <v>0</v>
      </c>
      <c r="F349" s="100">
        <v>0</v>
      </c>
      <c r="G349" s="100">
        <v>0</v>
      </c>
      <c r="H349" s="100">
        <v>0</v>
      </c>
      <c r="I349" s="100">
        <v>0</v>
      </c>
      <c r="J349" s="226">
        <v>0</v>
      </c>
      <c r="K349" s="261" t="s">
        <v>103</v>
      </c>
      <c r="L349" s="102" t="s">
        <v>12</v>
      </c>
      <c r="M349" s="8"/>
    </row>
    <row r="350" spans="1:13" ht="18.75" customHeight="1" x14ac:dyDescent="0.25">
      <c r="A350" s="249"/>
      <c r="B350" s="63"/>
      <c r="C350" s="104"/>
      <c r="D350" s="106">
        <v>2019</v>
      </c>
      <c r="E350" s="10">
        <f t="shared" si="15"/>
        <v>0</v>
      </c>
      <c r="F350" s="10">
        <v>0</v>
      </c>
      <c r="G350" s="10">
        <v>0</v>
      </c>
      <c r="H350" s="10">
        <v>0</v>
      </c>
      <c r="I350" s="10">
        <v>0</v>
      </c>
      <c r="J350" s="11">
        <v>0</v>
      </c>
      <c r="K350" s="263"/>
      <c r="L350" s="108"/>
      <c r="M350" s="8"/>
    </row>
    <row r="351" spans="1:13" ht="15.75" customHeight="1" x14ac:dyDescent="0.25">
      <c r="A351" s="249"/>
      <c r="B351" s="63"/>
      <c r="C351" s="104"/>
      <c r="D351" s="109">
        <v>2020</v>
      </c>
      <c r="E351" s="10">
        <f t="shared" si="15"/>
        <v>0</v>
      </c>
      <c r="F351" s="9">
        <v>0</v>
      </c>
      <c r="G351" s="10">
        <v>0</v>
      </c>
      <c r="H351" s="10">
        <v>0</v>
      </c>
      <c r="I351" s="10">
        <v>0</v>
      </c>
      <c r="J351" s="11">
        <v>0</v>
      </c>
      <c r="K351" s="263"/>
      <c r="L351" s="108"/>
      <c r="M351" s="8"/>
    </row>
    <row r="352" spans="1:13" ht="21" customHeight="1" x14ac:dyDescent="0.25">
      <c r="A352" s="252"/>
      <c r="B352" s="201"/>
      <c r="C352" s="104"/>
      <c r="D352" s="109">
        <v>2021</v>
      </c>
      <c r="E352" s="10">
        <f t="shared" si="15"/>
        <v>0</v>
      </c>
      <c r="F352" s="9">
        <v>0</v>
      </c>
      <c r="G352" s="10">
        <v>0</v>
      </c>
      <c r="H352" s="10">
        <v>0</v>
      </c>
      <c r="I352" s="10">
        <v>0</v>
      </c>
      <c r="J352" s="11">
        <v>0</v>
      </c>
      <c r="K352" s="263"/>
      <c r="L352" s="108"/>
      <c r="M352" s="8"/>
    </row>
    <row r="353" spans="1:13" ht="23.25" customHeight="1" x14ac:dyDescent="0.25">
      <c r="A353" s="252"/>
      <c r="B353" s="201"/>
      <c r="C353" s="104"/>
      <c r="D353" s="109">
        <v>2022</v>
      </c>
      <c r="E353" s="10">
        <f t="shared" si="15"/>
        <v>7283.5</v>
      </c>
      <c r="F353" s="9">
        <v>0</v>
      </c>
      <c r="G353" s="10">
        <f>4018-3</f>
        <v>4015</v>
      </c>
      <c r="H353" s="10">
        <f>2978+292.8-2-0.3</f>
        <v>3268.5</v>
      </c>
      <c r="I353" s="10">
        <f>446.5-0.3</f>
        <v>446.2</v>
      </c>
      <c r="J353" s="11">
        <v>0</v>
      </c>
      <c r="K353" s="263"/>
      <c r="L353" s="108"/>
      <c r="M353" s="8"/>
    </row>
    <row r="354" spans="1:13" ht="24" customHeight="1" x14ac:dyDescent="0.25">
      <c r="A354" s="252"/>
      <c r="B354" s="201"/>
      <c r="C354" s="104"/>
      <c r="D354" s="109">
        <v>2023</v>
      </c>
      <c r="E354" s="10">
        <f t="shared" si="15"/>
        <v>0</v>
      </c>
      <c r="F354" s="9">
        <v>0</v>
      </c>
      <c r="G354" s="10">
        <v>0</v>
      </c>
      <c r="H354" s="10">
        <v>0</v>
      </c>
      <c r="I354" s="10">
        <v>0</v>
      </c>
      <c r="J354" s="11">
        <v>0</v>
      </c>
      <c r="K354" s="263"/>
      <c r="L354" s="108"/>
      <c r="M354" s="8"/>
    </row>
    <row r="355" spans="1:13" ht="14.25" customHeight="1" x14ac:dyDescent="0.25">
      <c r="A355" s="252"/>
      <c r="B355" s="201"/>
      <c r="C355" s="104"/>
      <c r="D355" s="109">
        <v>2024</v>
      </c>
      <c r="E355" s="10">
        <f t="shared" si="15"/>
        <v>0</v>
      </c>
      <c r="F355" s="9">
        <v>0</v>
      </c>
      <c r="G355" s="10">
        <v>0</v>
      </c>
      <c r="H355" s="10">
        <v>0</v>
      </c>
      <c r="I355" s="10">
        <v>0</v>
      </c>
      <c r="J355" s="11">
        <v>0</v>
      </c>
      <c r="K355" s="263"/>
      <c r="L355" s="108"/>
      <c r="M355" s="8"/>
    </row>
    <row r="356" spans="1:13" ht="24" customHeight="1" thickBot="1" x14ac:dyDescent="0.3">
      <c r="A356" s="255"/>
      <c r="B356" s="230"/>
      <c r="C356" s="115"/>
      <c r="D356" s="126">
        <v>2025</v>
      </c>
      <c r="E356" s="127">
        <f t="shared" si="15"/>
        <v>0</v>
      </c>
      <c r="F356" s="128">
        <v>0</v>
      </c>
      <c r="G356" s="127">
        <v>0</v>
      </c>
      <c r="H356" s="127">
        <v>0</v>
      </c>
      <c r="I356" s="127">
        <v>0</v>
      </c>
      <c r="J356" s="270">
        <v>0</v>
      </c>
      <c r="K356" s="271"/>
      <c r="L356" s="242"/>
      <c r="M356" s="8"/>
    </row>
    <row r="357" spans="1:13" ht="23.25" customHeight="1" x14ac:dyDescent="0.25">
      <c r="A357" s="245" t="s">
        <v>104</v>
      </c>
      <c r="B357" s="275" t="s">
        <v>105</v>
      </c>
      <c r="C357" s="145" t="e">
        <f>#REF!+#REF!+#REF!+#REF!+#REF!+#REF!+#REF!+#REF!</f>
        <v>#REF!</v>
      </c>
      <c r="D357" s="99">
        <v>2018</v>
      </c>
      <c r="E357" s="147">
        <f t="shared" si="15"/>
        <v>2756.1</v>
      </c>
      <c r="F357" s="147">
        <v>0</v>
      </c>
      <c r="G357" s="147">
        <v>0</v>
      </c>
      <c r="H357" s="147">
        <v>2756.1</v>
      </c>
      <c r="I357" s="147">
        <v>0</v>
      </c>
      <c r="J357" s="228">
        <v>0</v>
      </c>
      <c r="K357" s="267" t="s">
        <v>106</v>
      </c>
      <c r="L357" s="149" t="s">
        <v>38</v>
      </c>
      <c r="M357" s="8"/>
    </row>
    <row r="358" spans="1:13" ht="23.25" customHeight="1" x14ac:dyDescent="0.25">
      <c r="A358" s="249"/>
      <c r="B358" s="63"/>
      <c r="C358" s="104"/>
      <c r="D358" s="106">
        <v>2019</v>
      </c>
      <c r="E358" s="10">
        <f t="shared" ref="E358:E422" si="16">F358+G358+H358+J358</f>
        <v>1148.3</v>
      </c>
      <c r="F358" s="10">
        <v>0</v>
      </c>
      <c r="G358" s="10">
        <v>0</v>
      </c>
      <c r="H358" s="10">
        <v>1148.3</v>
      </c>
      <c r="I358" s="10">
        <v>0</v>
      </c>
      <c r="J358" s="11">
        <v>0</v>
      </c>
      <c r="K358" s="263"/>
      <c r="L358" s="108"/>
      <c r="M358" s="8"/>
    </row>
    <row r="359" spans="1:13" ht="21" customHeight="1" x14ac:dyDescent="0.25">
      <c r="A359" s="249"/>
      <c r="B359" s="63"/>
      <c r="C359" s="104"/>
      <c r="D359" s="109">
        <v>2020</v>
      </c>
      <c r="E359" s="10">
        <f t="shared" si="16"/>
        <v>0</v>
      </c>
      <c r="F359" s="9">
        <v>0</v>
      </c>
      <c r="G359" s="10">
        <v>0</v>
      </c>
      <c r="H359" s="10">
        <v>0</v>
      </c>
      <c r="I359" s="10">
        <v>0</v>
      </c>
      <c r="J359" s="11">
        <v>0</v>
      </c>
      <c r="K359" s="263"/>
      <c r="L359" s="108"/>
      <c r="M359" s="8"/>
    </row>
    <row r="360" spans="1:13" ht="15" customHeight="1" x14ac:dyDescent="0.25">
      <c r="A360" s="252"/>
      <c r="B360" s="201"/>
      <c r="C360" s="104"/>
      <c r="D360" s="109">
        <v>2021</v>
      </c>
      <c r="E360" s="10">
        <f t="shared" si="16"/>
        <v>0</v>
      </c>
      <c r="F360" s="9">
        <v>0</v>
      </c>
      <c r="G360" s="10">
        <v>0</v>
      </c>
      <c r="H360" s="10">
        <v>0</v>
      </c>
      <c r="I360" s="10">
        <v>0</v>
      </c>
      <c r="J360" s="11">
        <v>0</v>
      </c>
      <c r="K360" s="263"/>
      <c r="L360" s="108"/>
      <c r="M360" s="8"/>
    </row>
    <row r="361" spans="1:13" ht="18" customHeight="1" x14ac:dyDescent="0.25">
      <c r="A361" s="252"/>
      <c r="B361" s="201"/>
      <c r="C361" s="104"/>
      <c r="D361" s="109">
        <v>2022</v>
      </c>
      <c r="E361" s="10">
        <f t="shared" si="16"/>
        <v>0</v>
      </c>
      <c r="F361" s="9">
        <v>0</v>
      </c>
      <c r="G361" s="10">
        <v>0</v>
      </c>
      <c r="H361" s="10">
        <v>0</v>
      </c>
      <c r="I361" s="10">
        <v>0</v>
      </c>
      <c r="J361" s="11">
        <v>0</v>
      </c>
      <c r="K361" s="263"/>
      <c r="L361" s="108"/>
      <c r="M361" s="8"/>
    </row>
    <row r="362" spans="1:13" ht="18.75" customHeight="1" x14ac:dyDescent="0.25">
      <c r="A362" s="252"/>
      <c r="B362" s="201"/>
      <c r="C362" s="104"/>
      <c r="D362" s="109">
        <v>2023</v>
      </c>
      <c r="E362" s="10">
        <f t="shared" si="16"/>
        <v>0</v>
      </c>
      <c r="F362" s="9">
        <v>0</v>
      </c>
      <c r="G362" s="10">
        <v>0</v>
      </c>
      <c r="H362" s="10">
        <v>0</v>
      </c>
      <c r="I362" s="10">
        <v>0</v>
      </c>
      <c r="J362" s="11">
        <v>0</v>
      </c>
      <c r="K362" s="263"/>
      <c r="L362" s="108"/>
      <c r="M362" s="8"/>
    </row>
    <row r="363" spans="1:13" ht="18.75" customHeight="1" x14ac:dyDescent="0.25">
      <c r="A363" s="252"/>
      <c r="B363" s="201"/>
      <c r="C363" s="104"/>
      <c r="D363" s="109">
        <v>2024</v>
      </c>
      <c r="E363" s="10">
        <f t="shared" si="16"/>
        <v>0</v>
      </c>
      <c r="F363" s="9">
        <v>0</v>
      </c>
      <c r="G363" s="10">
        <v>0</v>
      </c>
      <c r="H363" s="10">
        <v>0</v>
      </c>
      <c r="I363" s="10">
        <v>0</v>
      </c>
      <c r="J363" s="11">
        <v>0</v>
      </c>
      <c r="K363" s="263"/>
      <c r="L363" s="108"/>
      <c r="M363" s="8"/>
    </row>
    <row r="364" spans="1:13" ht="18" customHeight="1" thickBot="1" x14ac:dyDescent="0.3">
      <c r="A364" s="255"/>
      <c r="B364" s="201"/>
      <c r="C364" s="104"/>
      <c r="D364" s="109">
        <v>2025</v>
      </c>
      <c r="E364" s="10">
        <f t="shared" si="16"/>
        <v>0</v>
      </c>
      <c r="F364" s="9">
        <v>0</v>
      </c>
      <c r="G364" s="10">
        <v>0</v>
      </c>
      <c r="H364" s="10">
        <v>0</v>
      </c>
      <c r="I364" s="10">
        <v>0</v>
      </c>
      <c r="J364" s="11">
        <v>0</v>
      </c>
      <c r="K364" s="263"/>
      <c r="L364" s="108"/>
      <c r="M364" s="8"/>
    </row>
    <row r="365" spans="1:13" ht="15" customHeight="1" x14ac:dyDescent="0.25">
      <c r="A365" s="222" t="s">
        <v>107</v>
      </c>
      <c r="B365" s="280" t="s">
        <v>108</v>
      </c>
      <c r="C365" s="97" t="e">
        <f>#REF!+#REF!+#REF!+#REF!+#REF!+#REF!+#REF!+#REF!</f>
        <v>#REF!</v>
      </c>
      <c r="D365" s="203">
        <v>2018</v>
      </c>
      <c r="E365" s="100">
        <f t="shared" si="16"/>
        <v>0</v>
      </c>
      <c r="F365" s="100">
        <v>0</v>
      </c>
      <c r="G365" s="100">
        <v>0</v>
      </c>
      <c r="H365" s="100">
        <v>0</v>
      </c>
      <c r="I365" s="100">
        <v>0</v>
      </c>
      <c r="J365" s="228">
        <v>0</v>
      </c>
      <c r="K365" s="261" t="s">
        <v>202</v>
      </c>
      <c r="L365" s="101" t="s">
        <v>38</v>
      </c>
      <c r="M365" s="8"/>
    </row>
    <row r="366" spans="1:13" ht="27" customHeight="1" x14ac:dyDescent="0.25">
      <c r="A366" s="224"/>
      <c r="B366" s="205"/>
      <c r="C366" s="104"/>
      <c r="D366" s="106">
        <v>2019</v>
      </c>
      <c r="E366" s="10">
        <f t="shared" si="16"/>
        <v>0</v>
      </c>
      <c r="F366" s="10">
        <v>0</v>
      </c>
      <c r="G366" s="10">
        <v>0</v>
      </c>
      <c r="H366" s="10">
        <v>0</v>
      </c>
      <c r="I366" s="10">
        <v>0</v>
      </c>
      <c r="J366" s="11">
        <v>0</v>
      </c>
      <c r="K366" s="263"/>
      <c r="L366" s="107"/>
      <c r="M366" s="8"/>
    </row>
    <row r="367" spans="1:13" ht="23.25" customHeight="1" x14ac:dyDescent="0.25">
      <c r="A367" s="224"/>
      <c r="B367" s="205"/>
      <c r="C367" s="104"/>
      <c r="D367" s="109">
        <v>2020</v>
      </c>
      <c r="E367" s="10">
        <f t="shared" si="16"/>
        <v>1575.9</v>
      </c>
      <c r="F367" s="9">
        <v>0</v>
      </c>
      <c r="G367" s="10">
        <v>0</v>
      </c>
      <c r="H367" s="10">
        <v>1575.9</v>
      </c>
      <c r="I367" s="10">
        <v>0</v>
      </c>
      <c r="J367" s="11">
        <v>0</v>
      </c>
      <c r="K367" s="263"/>
      <c r="L367" s="107"/>
      <c r="M367" s="8"/>
    </row>
    <row r="368" spans="1:13" ht="25.5" customHeight="1" x14ac:dyDescent="0.25">
      <c r="A368" s="260"/>
      <c r="B368" s="206"/>
      <c r="C368" s="104"/>
      <c r="D368" s="109">
        <v>2021</v>
      </c>
      <c r="E368" s="10">
        <f t="shared" si="16"/>
        <v>1613.8</v>
      </c>
      <c r="F368" s="9">
        <v>0</v>
      </c>
      <c r="G368" s="10">
        <v>0</v>
      </c>
      <c r="H368" s="10">
        <v>1613.8</v>
      </c>
      <c r="I368" s="10">
        <v>0</v>
      </c>
      <c r="J368" s="11">
        <v>0</v>
      </c>
      <c r="K368" s="263"/>
      <c r="L368" s="107"/>
      <c r="M368" s="8"/>
    </row>
    <row r="369" spans="1:13" ht="30.75" customHeight="1" x14ac:dyDescent="0.25">
      <c r="A369" s="260"/>
      <c r="B369" s="206"/>
      <c r="C369" s="104"/>
      <c r="D369" s="109">
        <v>2022</v>
      </c>
      <c r="E369" s="10">
        <f t="shared" si="16"/>
        <v>1505.8999999999999</v>
      </c>
      <c r="F369" s="9">
        <v>0</v>
      </c>
      <c r="G369" s="10">
        <v>0</v>
      </c>
      <c r="H369" s="10">
        <f>1667.1-46.5-114.7</f>
        <v>1505.8999999999999</v>
      </c>
      <c r="I369" s="10">
        <v>0</v>
      </c>
      <c r="J369" s="11">
        <v>0</v>
      </c>
      <c r="K369" s="263"/>
      <c r="L369" s="107"/>
      <c r="M369" s="8"/>
    </row>
    <row r="370" spans="1:13" ht="24" customHeight="1" x14ac:dyDescent="0.25">
      <c r="A370" s="260"/>
      <c r="B370" s="206"/>
      <c r="C370" s="104"/>
      <c r="D370" s="109">
        <v>2023</v>
      </c>
      <c r="E370" s="10">
        <f t="shared" si="16"/>
        <v>1710.3</v>
      </c>
      <c r="F370" s="9">
        <v>0</v>
      </c>
      <c r="G370" s="10">
        <v>0</v>
      </c>
      <c r="H370" s="10">
        <v>1710.3</v>
      </c>
      <c r="I370" s="10">
        <v>0</v>
      </c>
      <c r="J370" s="11">
        <v>0</v>
      </c>
      <c r="K370" s="263"/>
      <c r="L370" s="107"/>
      <c r="M370" s="8"/>
    </row>
    <row r="371" spans="1:13" ht="27" customHeight="1" x14ac:dyDescent="0.25">
      <c r="A371" s="260"/>
      <c r="B371" s="206"/>
      <c r="C371" s="104"/>
      <c r="D371" s="109">
        <v>2024</v>
      </c>
      <c r="E371" s="10">
        <f t="shared" si="16"/>
        <v>1710.3</v>
      </c>
      <c r="F371" s="9">
        <v>0</v>
      </c>
      <c r="G371" s="10">
        <v>0</v>
      </c>
      <c r="H371" s="10">
        <v>1710.3</v>
      </c>
      <c r="I371" s="10">
        <v>0</v>
      </c>
      <c r="J371" s="11">
        <v>0</v>
      </c>
      <c r="K371" s="263"/>
      <c r="L371" s="107"/>
      <c r="M371" s="8"/>
    </row>
    <row r="372" spans="1:13" ht="34.5" customHeight="1" x14ac:dyDescent="0.25">
      <c r="A372" s="260"/>
      <c r="B372" s="206"/>
      <c r="C372" s="104"/>
      <c r="D372" s="109">
        <v>2025</v>
      </c>
      <c r="E372" s="10">
        <f t="shared" si="16"/>
        <v>1710.3</v>
      </c>
      <c r="F372" s="9">
        <v>0</v>
      </c>
      <c r="G372" s="10">
        <v>0</v>
      </c>
      <c r="H372" s="10">
        <v>1710.3</v>
      </c>
      <c r="I372" s="10">
        <v>0</v>
      </c>
      <c r="J372" s="11">
        <v>0</v>
      </c>
      <c r="K372" s="263"/>
      <c r="L372" s="107"/>
      <c r="M372" s="8"/>
    </row>
    <row r="373" spans="1:13" ht="17.25" thickBot="1" x14ac:dyDescent="0.3">
      <c r="A373" s="281">
        <v>1</v>
      </c>
      <c r="B373" s="282">
        <v>2</v>
      </c>
      <c r="C373" s="282"/>
      <c r="D373" s="282">
        <v>3</v>
      </c>
      <c r="E373" s="282">
        <v>4</v>
      </c>
      <c r="F373" s="282">
        <v>5</v>
      </c>
      <c r="G373" s="282">
        <v>6</v>
      </c>
      <c r="H373" s="282">
        <v>7</v>
      </c>
      <c r="I373" s="282">
        <v>8</v>
      </c>
      <c r="J373" s="282">
        <v>9</v>
      </c>
      <c r="K373" s="283">
        <v>10</v>
      </c>
      <c r="L373" s="283">
        <v>11</v>
      </c>
      <c r="M373" s="8"/>
    </row>
    <row r="374" spans="1:13" ht="15" customHeight="1" x14ac:dyDescent="0.25">
      <c r="A374" s="222" t="s">
        <v>109</v>
      </c>
      <c r="B374" s="275" t="s">
        <v>110</v>
      </c>
      <c r="C374" s="145" t="e">
        <f>#REF!+#REF!+#REF!+#REF!+#REF!+#REF!+#REF!+#REF!</f>
        <v>#REF!</v>
      </c>
      <c r="D374" s="99">
        <v>2018</v>
      </c>
      <c r="E374" s="147">
        <f t="shared" si="16"/>
        <v>20.9</v>
      </c>
      <c r="F374" s="147">
        <v>0</v>
      </c>
      <c r="G374" s="147">
        <v>0</v>
      </c>
      <c r="H374" s="147">
        <v>20.9</v>
      </c>
      <c r="I374" s="147">
        <v>0</v>
      </c>
      <c r="J374" s="228">
        <v>0</v>
      </c>
      <c r="K374" s="267" t="s">
        <v>111</v>
      </c>
      <c r="L374" s="148" t="s">
        <v>38</v>
      </c>
      <c r="M374" s="8"/>
    </row>
    <row r="375" spans="1:13" ht="17.25" customHeight="1" x14ac:dyDescent="0.25">
      <c r="A375" s="224"/>
      <c r="B375" s="63"/>
      <c r="C375" s="104"/>
      <c r="D375" s="106">
        <v>2019</v>
      </c>
      <c r="E375" s="10">
        <f t="shared" si="16"/>
        <v>0</v>
      </c>
      <c r="F375" s="10">
        <v>0</v>
      </c>
      <c r="G375" s="10">
        <v>0</v>
      </c>
      <c r="H375" s="10">
        <v>0</v>
      </c>
      <c r="I375" s="10">
        <v>0</v>
      </c>
      <c r="J375" s="11">
        <v>0</v>
      </c>
      <c r="K375" s="263"/>
      <c r="L375" s="107"/>
      <c r="M375" s="8"/>
    </row>
    <row r="376" spans="1:13" ht="15.75" customHeight="1" x14ac:dyDescent="0.25">
      <c r="A376" s="224"/>
      <c r="B376" s="63"/>
      <c r="C376" s="104"/>
      <c r="D376" s="109">
        <v>2020</v>
      </c>
      <c r="E376" s="10">
        <f t="shared" si="16"/>
        <v>0</v>
      </c>
      <c r="F376" s="9">
        <v>0</v>
      </c>
      <c r="G376" s="10">
        <v>0</v>
      </c>
      <c r="H376" s="10">
        <v>0</v>
      </c>
      <c r="I376" s="10">
        <v>0</v>
      </c>
      <c r="J376" s="11">
        <v>0</v>
      </c>
      <c r="K376" s="263"/>
      <c r="L376" s="107"/>
      <c r="M376" s="8"/>
    </row>
    <row r="377" spans="1:13" ht="15" customHeight="1" x14ac:dyDescent="0.25">
      <c r="A377" s="260"/>
      <c r="B377" s="201"/>
      <c r="C377" s="104"/>
      <c r="D377" s="109">
        <v>2021</v>
      </c>
      <c r="E377" s="10">
        <f t="shared" si="16"/>
        <v>0</v>
      </c>
      <c r="F377" s="9">
        <v>0</v>
      </c>
      <c r="G377" s="10">
        <v>0</v>
      </c>
      <c r="H377" s="10">
        <v>0</v>
      </c>
      <c r="I377" s="10">
        <v>0</v>
      </c>
      <c r="J377" s="11">
        <v>0</v>
      </c>
      <c r="K377" s="263"/>
      <c r="L377" s="107"/>
      <c r="M377" s="8"/>
    </row>
    <row r="378" spans="1:13" ht="15.75" customHeight="1" x14ac:dyDescent="0.25">
      <c r="A378" s="260"/>
      <c r="B378" s="201"/>
      <c r="C378" s="104"/>
      <c r="D378" s="109">
        <v>2022</v>
      </c>
      <c r="E378" s="10">
        <f t="shared" si="16"/>
        <v>0</v>
      </c>
      <c r="F378" s="9">
        <v>0</v>
      </c>
      <c r="G378" s="10">
        <v>0</v>
      </c>
      <c r="H378" s="10">
        <v>0</v>
      </c>
      <c r="I378" s="10">
        <v>0</v>
      </c>
      <c r="J378" s="11">
        <v>0</v>
      </c>
      <c r="K378" s="263"/>
      <c r="L378" s="107"/>
      <c r="M378" s="8"/>
    </row>
    <row r="379" spans="1:13" ht="15.75" customHeight="1" x14ac:dyDescent="0.25">
      <c r="A379" s="260"/>
      <c r="B379" s="201"/>
      <c r="C379" s="104"/>
      <c r="D379" s="109">
        <v>2023</v>
      </c>
      <c r="E379" s="10">
        <f t="shared" si="16"/>
        <v>0</v>
      </c>
      <c r="F379" s="9">
        <v>0</v>
      </c>
      <c r="G379" s="10">
        <v>0</v>
      </c>
      <c r="H379" s="10">
        <v>0</v>
      </c>
      <c r="I379" s="10">
        <v>0</v>
      </c>
      <c r="J379" s="11">
        <v>0</v>
      </c>
      <c r="K379" s="263"/>
      <c r="L379" s="107"/>
      <c r="M379" s="8"/>
    </row>
    <row r="380" spans="1:13" ht="17.25" customHeight="1" x14ac:dyDescent="0.25">
      <c r="A380" s="260"/>
      <c r="B380" s="201"/>
      <c r="C380" s="104"/>
      <c r="D380" s="109">
        <v>2024</v>
      </c>
      <c r="E380" s="10">
        <f t="shared" si="16"/>
        <v>0</v>
      </c>
      <c r="F380" s="9">
        <v>0</v>
      </c>
      <c r="G380" s="10">
        <v>0</v>
      </c>
      <c r="H380" s="10">
        <v>0</v>
      </c>
      <c r="I380" s="10">
        <v>0</v>
      </c>
      <c r="J380" s="11">
        <v>0</v>
      </c>
      <c r="K380" s="263"/>
      <c r="L380" s="107"/>
      <c r="M380" s="8"/>
    </row>
    <row r="381" spans="1:13" ht="21.75" customHeight="1" x14ac:dyDescent="0.25">
      <c r="A381" s="260"/>
      <c r="B381" s="201"/>
      <c r="C381" s="104"/>
      <c r="D381" s="109">
        <v>2025</v>
      </c>
      <c r="E381" s="10">
        <f t="shared" si="16"/>
        <v>0</v>
      </c>
      <c r="F381" s="9">
        <v>0</v>
      </c>
      <c r="G381" s="10">
        <v>0</v>
      </c>
      <c r="H381" s="10">
        <v>0</v>
      </c>
      <c r="I381" s="10">
        <v>0</v>
      </c>
      <c r="J381" s="11">
        <v>0</v>
      </c>
      <c r="K381" s="263"/>
      <c r="L381" s="107"/>
      <c r="M381" s="8"/>
    </row>
    <row r="382" spans="1:13" ht="23.25" customHeight="1" x14ac:dyDescent="0.25">
      <c r="A382" s="284" t="s">
        <v>112</v>
      </c>
      <c r="B382" s="285" t="s">
        <v>113</v>
      </c>
      <c r="C382" s="97" t="e">
        <f>#REF!+#REF!+#REF!+#REF!+#REF!+#REF!+#REF!+#REF!</f>
        <v>#REF!</v>
      </c>
      <c r="D382" s="203">
        <v>2018</v>
      </c>
      <c r="E382" s="100">
        <f t="shared" si="16"/>
        <v>2800</v>
      </c>
      <c r="F382" s="100">
        <v>0</v>
      </c>
      <c r="G382" s="100">
        <v>2800</v>
      </c>
      <c r="H382" s="100">
        <v>0</v>
      </c>
      <c r="I382" s="100">
        <v>0</v>
      </c>
      <c r="J382" s="226">
        <v>0</v>
      </c>
      <c r="K382" s="261" t="s">
        <v>319</v>
      </c>
      <c r="L382" s="101" t="s">
        <v>114</v>
      </c>
      <c r="M382" s="8"/>
    </row>
    <row r="383" spans="1:13" ht="23.25" customHeight="1" x14ac:dyDescent="0.25">
      <c r="A383" s="286"/>
      <c r="B383" s="63"/>
      <c r="C383" s="104"/>
      <c r="D383" s="106">
        <v>2019</v>
      </c>
      <c r="E383" s="10">
        <f t="shared" si="16"/>
        <v>2900</v>
      </c>
      <c r="F383" s="10">
        <v>0</v>
      </c>
      <c r="G383" s="10">
        <v>2900</v>
      </c>
      <c r="H383" s="10">
        <v>0</v>
      </c>
      <c r="I383" s="10">
        <v>0</v>
      </c>
      <c r="J383" s="11">
        <v>0</v>
      </c>
      <c r="K383" s="263"/>
      <c r="L383" s="107"/>
      <c r="M383" s="8"/>
    </row>
    <row r="384" spans="1:13" ht="21" customHeight="1" x14ac:dyDescent="0.25">
      <c r="A384" s="286"/>
      <c r="B384" s="63"/>
      <c r="C384" s="104"/>
      <c r="D384" s="109">
        <v>2020</v>
      </c>
      <c r="E384" s="10">
        <f t="shared" si="16"/>
        <v>2361.5</v>
      </c>
      <c r="F384" s="9">
        <v>0</v>
      </c>
      <c r="G384" s="10">
        <v>2361.5</v>
      </c>
      <c r="H384" s="10">
        <v>0</v>
      </c>
      <c r="I384" s="10">
        <v>0</v>
      </c>
      <c r="J384" s="11">
        <v>0</v>
      </c>
      <c r="K384" s="263"/>
      <c r="L384" s="107"/>
      <c r="M384" s="8"/>
    </row>
    <row r="385" spans="1:13" ht="21" customHeight="1" x14ac:dyDescent="0.25">
      <c r="A385" s="287"/>
      <c r="B385" s="201"/>
      <c r="C385" s="104"/>
      <c r="D385" s="109">
        <v>2021</v>
      </c>
      <c r="E385" s="10">
        <f t="shared" si="16"/>
        <v>919.3</v>
      </c>
      <c r="F385" s="9">
        <v>0</v>
      </c>
      <c r="G385" s="10">
        <v>919.3</v>
      </c>
      <c r="H385" s="10">
        <v>0</v>
      </c>
      <c r="I385" s="10">
        <v>0</v>
      </c>
      <c r="J385" s="11">
        <v>0</v>
      </c>
      <c r="K385" s="263"/>
      <c r="L385" s="107"/>
      <c r="M385" s="8"/>
    </row>
    <row r="386" spans="1:13" ht="23.25" customHeight="1" x14ac:dyDescent="0.25">
      <c r="A386" s="287"/>
      <c r="B386" s="201"/>
      <c r="C386" s="104"/>
      <c r="D386" s="109">
        <v>2022</v>
      </c>
      <c r="E386" s="10">
        <f t="shared" si="16"/>
        <v>990.6</v>
      </c>
      <c r="F386" s="9">
        <v>0</v>
      </c>
      <c r="G386" s="10">
        <f>1190.5-199.9</f>
        <v>990.6</v>
      </c>
      <c r="H386" s="10">
        <v>0</v>
      </c>
      <c r="I386" s="10">
        <v>0</v>
      </c>
      <c r="J386" s="11">
        <v>0</v>
      </c>
      <c r="K386" s="263"/>
      <c r="L386" s="107"/>
      <c r="M386" s="8"/>
    </row>
    <row r="387" spans="1:13" ht="24" customHeight="1" x14ac:dyDescent="0.25">
      <c r="A387" s="287"/>
      <c r="B387" s="201"/>
      <c r="C387" s="104"/>
      <c r="D387" s="109">
        <v>2023</v>
      </c>
      <c r="E387" s="10">
        <f t="shared" si="16"/>
        <v>964</v>
      </c>
      <c r="F387" s="9">
        <v>0</v>
      </c>
      <c r="G387" s="10">
        <f>1065.8-101.8</f>
        <v>964</v>
      </c>
      <c r="H387" s="10">
        <v>0</v>
      </c>
      <c r="I387" s="10">
        <v>0</v>
      </c>
      <c r="J387" s="11">
        <v>0</v>
      </c>
      <c r="K387" s="263"/>
      <c r="L387" s="107"/>
      <c r="M387" s="8"/>
    </row>
    <row r="388" spans="1:13" ht="24" customHeight="1" x14ac:dyDescent="0.25">
      <c r="A388" s="287"/>
      <c r="B388" s="201"/>
      <c r="C388" s="104"/>
      <c r="D388" s="109">
        <v>2024</v>
      </c>
      <c r="E388" s="10">
        <f t="shared" si="16"/>
        <v>1081</v>
      </c>
      <c r="F388" s="9">
        <v>0</v>
      </c>
      <c r="G388" s="10">
        <v>1081</v>
      </c>
      <c r="H388" s="10">
        <v>0</v>
      </c>
      <c r="I388" s="10">
        <v>0</v>
      </c>
      <c r="J388" s="11">
        <v>0</v>
      </c>
      <c r="K388" s="263"/>
      <c r="L388" s="107"/>
      <c r="M388" s="8"/>
    </row>
    <row r="389" spans="1:13" ht="24" customHeight="1" thickBot="1" x14ac:dyDescent="0.3">
      <c r="A389" s="288"/>
      <c r="B389" s="230"/>
      <c r="C389" s="115"/>
      <c r="D389" s="126">
        <v>2025</v>
      </c>
      <c r="E389" s="127">
        <f t="shared" si="16"/>
        <v>1096.2</v>
      </c>
      <c r="F389" s="128">
        <v>0</v>
      </c>
      <c r="G389" s="127">
        <v>1096.2</v>
      </c>
      <c r="H389" s="127">
        <v>0</v>
      </c>
      <c r="I389" s="127">
        <v>0</v>
      </c>
      <c r="J389" s="270">
        <v>0</v>
      </c>
      <c r="K389" s="271"/>
      <c r="L389" s="289"/>
      <c r="M389" s="8"/>
    </row>
    <row r="390" spans="1:13" ht="16.5" customHeight="1" x14ac:dyDescent="0.25">
      <c r="A390" s="290" t="s">
        <v>217</v>
      </c>
      <c r="B390" s="291" t="s">
        <v>115</v>
      </c>
      <c r="C390" s="145" t="e">
        <f>#REF!+#REF!+#REF!+#REF!+#REF!+#REF!+#REF!+#REF!</f>
        <v>#REF!</v>
      </c>
      <c r="D390" s="99">
        <v>2018</v>
      </c>
      <c r="E390" s="147">
        <f t="shared" si="16"/>
        <v>0</v>
      </c>
      <c r="F390" s="147">
        <v>0</v>
      </c>
      <c r="G390" s="147">
        <v>0</v>
      </c>
      <c r="H390" s="147">
        <v>0</v>
      </c>
      <c r="I390" s="147">
        <v>0</v>
      </c>
      <c r="J390" s="228">
        <v>0</v>
      </c>
      <c r="K390" s="267" t="s">
        <v>116</v>
      </c>
      <c r="L390" s="148" t="s">
        <v>114</v>
      </c>
      <c r="M390" s="8"/>
    </row>
    <row r="391" spans="1:13" ht="15.75" customHeight="1" x14ac:dyDescent="0.25">
      <c r="A391" s="292"/>
      <c r="B391" s="205"/>
      <c r="C391" s="104"/>
      <c r="D391" s="106">
        <v>2019</v>
      </c>
      <c r="E391" s="10">
        <f t="shared" si="16"/>
        <v>0</v>
      </c>
      <c r="F391" s="10">
        <v>0</v>
      </c>
      <c r="G391" s="10">
        <v>0</v>
      </c>
      <c r="H391" s="10">
        <v>0</v>
      </c>
      <c r="I391" s="10">
        <v>0</v>
      </c>
      <c r="J391" s="11">
        <v>0</v>
      </c>
      <c r="K391" s="263"/>
      <c r="L391" s="107"/>
      <c r="M391" s="8"/>
    </row>
    <row r="392" spans="1:13" ht="21" customHeight="1" x14ac:dyDescent="0.25">
      <c r="A392" s="292"/>
      <c r="B392" s="205"/>
      <c r="C392" s="104"/>
      <c r="D392" s="109">
        <v>2020</v>
      </c>
      <c r="E392" s="10">
        <f t="shared" si="16"/>
        <v>0</v>
      </c>
      <c r="F392" s="9">
        <v>0</v>
      </c>
      <c r="G392" s="10">
        <v>0</v>
      </c>
      <c r="H392" s="10">
        <v>0</v>
      </c>
      <c r="I392" s="10">
        <v>0</v>
      </c>
      <c r="J392" s="11">
        <v>0</v>
      </c>
      <c r="K392" s="263"/>
      <c r="L392" s="107"/>
      <c r="M392" s="8"/>
    </row>
    <row r="393" spans="1:13" ht="21" customHeight="1" x14ac:dyDescent="0.25">
      <c r="A393" s="293"/>
      <c r="B393" s="206"/>
      <c r="C393" s="104"/>
      <c r="D393" s="109">
        <v>2021</v>
      </c>
      <c r="E393" s="10">
        <f t="shared" si="16"/>
        <v>0</v>
      </c>
      <c r="F393" s="9">
        <v>0</v>
      </c>
      <c r="G393" s="10">
        <v>0</v>
      </c>
      <c r="H393" s="10">
        <v>0</v>
      </c>
      <c r="I393" s="10">
        <v>0</v>
      </c>
      <c r="J393" s="11">
        <v>0</v>
      </c>
      <c r="K393" s="263"/>
      <c r="L393" s="107"/>
      <c r="M393" s="8"/>
    </row>
    <row r="394" spans="1:13" ht="23.25" customHeight="1" x14ac:dyDescent="0.25">
      <c r="A394" s="293"/>
      <c r="B394" s="206"/>
      <c r="C394" s="104"/>
      <c r="D394" s="109">
        <v>2022</v>
      </c>
      <c r="E394" s="10">
        <f t="shared" si="16"/>
        <v>0</v>
      </c>
      <c r="F394" s="9">
        <v>0</v>
      </c>
      <c r="G394" s="10">
        <v>0</v>
      </c>
      <c r="H394" s="10">
        <v>0</v>
      </c>
      <c r="I394" s="10">
        <v>0</v>
      </c>
      <c r="J394" s="11">
        <v>0</v>
      </c>
      <c r="K394" s="263"/>
      <c r="L394" s="107"/>
      <c r="M394" s="8"/>
    </row>
    <row r="395" spans="1:13" ht="24" customHeight="1" x14ac:dyDescent="0.25">
      <c r="A395" s="293"/>
      <c r="B395" s="206"/>
      <c r="C395" s="104"/>
      <c r="D395" s="109">
        <v>2023</v>
      </c>
      <c r="E395" s="10">
        <f t="shared" si="16"/>
        <v>0</v>
      </c>
      <c r="F395" s="9">
        <v>0</v>
      </c>
      <c r="G395" s="10">
        <v>0</v>
      </c>
      <c r="H395" s="10">
        <v>0</v>
      </c>
      <c r="I395" s="10">
        <v>0</v>
      </c>
      <c r="J395" s="11">
        <v>0</v>
      </c>
      <c r="K395" s="263"/>
      <c r="L395" s="107"/>
      <c r="M395" s="8"/>
    </row>
    <row r="396" spans="1:13" ht="24" customHeight="1" x14ac:dyDescent="0.25">
      <c r="A396" s="293"/>
      <c r="B396" s="206"/>
      <c r="C396" s="104"/>
      <c r="D396" s="109">
        <v>2024</v>
      </c>
      <c r="E396" s="10">
        <f t="shared" si="16"/>
        <v>0</v>
      </c>
      <c r="F396" s="9">
        <v>0</v>
      </c>
      <c r="G396" s="10">
        <v>0</v>
      </c>
      <c r="H396" s="10">
        <v>0</v>
      </c>
      <c r="I396" s="10">
        <v>0</v>
      </c>
      <c r="J396" s="11">
        <v>0</v>
      </c>
      <c r="K396" s="263"/>
      <c r="L396" s="107"/>
      <c r="M396" s="8"/>
    </row>
    <row r="397" spans="1:13" ht="24" customHeight="1" thickBot="1" x14ac:dyDescent="0.3">
      <c r="A397" s="294"/>
      <c r="B397" s="207"/>
      <c r="C397" s="265"/>
      <c r="D397" s="116">
        <v>2025</v>
      </c>
      <c r="E397" s="117">
        <f t="shared" si="16"/>
        <v>0</v>
      </c>
      <c r="F397" s="158">
        <v>0</v>
      </c>
      <c r="G397" s="117">
        <v>0</v>
      </c>
      <c r="H397" s="117">
        <v>0</v>
      </c>
      <c r="I397" s="117">
        <v>0</v>
      </c>
      <c r="J397" s="231">
        <v>0</v>
      </c>
      <c r="K397" s="266"/>
      <c r="L397" s="295"/>
      <c r="M397" s="8"/>
    </row>
    <row r="398" spans="1:13" ht="20.25" customHeight="1" x14ac:dyDescent="0.25">
      <c r="A398" s="290" t="s">
        <v>118</v>
      </c>
      <c r="B398" s="275" t="s">
        <v>117</v>
      </c>
      <c r="C398" s="145" t="e">
        <f>#REF!+#REF!+#REF!+#REF!+#REF!+#REF!+#REF!+#REF!</f>
        <v>#REF!</v>
      </c>
      <c r="D398" s="99">
        <v>2018</v>
      </c>
      <c r="E398" s="147">
        <f t="shared" si="16"/>
        <v>2371.6999999999998</v>
      </c>
      <c r="F398" s="147">
        <v>0</v>
      </c>
      <c r="G398" s="147">
        <v>0</v>
      </c>
      <c r="H398" s="147">
        <v>2371.6999999999998</v>
      </c>
      <c r="I398" s="147">
        <v>0</v>
      </c>
      <c r="J398" s="228">
        <v>0</v>
      </c>
      <c r="K398" s="267" t="s">
        <v>119</v>
      </c>
      <c r="L398" s="148" t="s">
        <v>38</v>
      </c>
      <c r="M398" s="8"/>
    </row>
    <row r="399" spans="1:13" ht="20.25" customHeight="1" x14ac:dyDescent="0.25">
      <c r="A399" s="292"/>
      <c r="B399" s="63"/>
      <c r="C399" s="104"/>
      <c r="D399" s="106">
        <v>2019</v>
      </c>
      <c r="E399" s="10">
        <f t="shared" si="16"/>
        <v>2414.4</v>
      </c>
      <c r="F399" s="10">
        <v>0</v>
      </c>
      <c r="G399" s="10">
        <v>0</v>
      </c>
      <c r="H399" s="10">
        <v>2414.4</v>
      </c>
      <c r="I399" s="10">
        <v>0</v>
      </c>
      <c r="J399" s="11">
        <v>0</v>
      </c>
      <c r="K399" s="263"/>
      <c r="L399" s="107"/>
      <c r="M399" s="8"/>
    </row>
    <row r="400" spans="1:13" ht="18" customHeight="1" x14ac:dyDescent="0.25">
      <c r="A400" s="292"/>
      <c r="B400" s="63"/>
      <c r="C400" s="104"/>
      <c r="D400" s="109">
        <v>2020</v>
      </c>
      <c r="E400" s="10">
        <f t="shared" si="16"/>
        <v>6070.5</v>
      </c>
      <c r="F400" s="9">
        <v>0</v>
      </c>
      <c r="G400" s="10">
        <v>0</v>
      </c>
      <c r="H400" s="10">
        <v>6070.5</v>
      </c>
      <c r="I400" s="10">
        <v>0</v>
      </c>
      <c r="J400" s="11">
        <v>0</v>
      </c>
      <c r="K400" s="263"/>
      <c r="L400" s="107"/>
      <c r="M400" s="8"/>
    </row>
    <row r="401" spans="1:13" ht="18" customHeight="1" x14ac:dyDescent="0.25">
      <c r="A401" s="293"/>
      <c r="B401" s="201"/>
      <c r="C401" s="104"/>
      <c r="D401" s="109">
        <v>2021</v>
      </c>
      <c r="E401" s="10">
        <f t="shared" si="16"/>
        <v>11999.9</v>
      </c>
      <c r="F401" s="9">
        <v>0</v>
      </c>
      <c r="G401" s="10">
        <v>0</v>
      </c>
      <c r="H401" s="10">
        <v>11999.9</v>
      </c>
      <c r="I401" s="10">
        <v>0</v>
      </c>
      <c r="J401" s="11">
        <v>0</v>
      </c>
      <c r="K401" s="263"/>
      <c r="L401" s="107"/>
      <c r="M401" s="8"/>
    </row>
    <row r="402" spans="1:13" ht="20.25" customHeight="1" x14ac:dyDescent="0.25">
      <c r="A402" s="293"/>
      <c r="B402" s="201"/>
      <c r="C402" s="104"/>
      <c r="D402" s="109">
        <v>2022</v>
      </c>
      <c r="E402" s="10">
        <f t="shared" si="16"/>
        <v>29760.799999999999</v>
      </c>
      <c r="F402" s="9">
        <v>0</v>
      </c>
      <c r="G402" s="10">
        <v>0</v>
      </c>
      <c r="H402" s="10">
        <f>27940.6-212.3-67.8-938.6+2971.6-9.1+175+395+95-555.9-79.5-399.4+128.9+114.7-130-67.1+70+0.3-60.4+389.8</f>
        <v>29760.799999999999</v>
      </c>
      <c r="I402" s="10">
        <v>0</v>
      </c>
      <c r="J402" s="11">
        <v>0</v>
      </c>
      <c r="K402" s="263"/>
      <c r="L402" s="107"/>
      <c r="M402" s="8"/>
    </row>
    <row r="403" spans="1:13" ht="18.75" customHeight="1" x14ac:dyDescent="0.25">
      <c r="A403" s="293"/>
      <c r="B403" s="201"/>
      <c r="C403" s="104"/>
      <c r="D403" s="109">
        <v>2023</v>
      </c>
      <c r="E403" s="10">
        <f t="shared" si="16"/>
        <v>15459.2</v>
      </c>
      <c r="F403" s="9">
        <v>0</v>
      </c>
      <c r="G403" s="10">
        <v>0</v>
      </c>
      <c r="H403" s="10">
        <f>2429.4+4519.1-297.2+2096.6+379.3-190+967.1+1306.4+14.2+1249.1-553.6+253.4+178.6+278.2+300+390+358+184.7+1080+515.9</f>
        <v>15459.2</v>
      </c>
      <c r="I403" s="10">
        <v>0</v>
      </c>
      <c r="J403" s="11">
        <v>0</v>
      </c>
      <c r="K403" s="263"/>
      <c r="L403" s="107"/>
      <c r="M403" s="8"/>
    </row>
    <row r="404" spans="1:13" ht="17.25" customHeight="1" x14ac:dyDescent="0.25">
      <c r="A404" s="293"/>
      <c r="B404" s="201"/>
      <c r="C404" s="104"/>
      <c r="D404" s="109">
        <v>2024</v>
      </c>
      <c r="E404" s="10">
        <f t="shared" si="16"/>
        <v>3452.2</v>
      </c>
      <c r="F404" s="9">
        <v>0</v>
      </c>
      <c r="G404" s="10">
        <v>0</v>
      </c>
      <c r="H404" s="10">
        <f>3452.2</f>
        <v>3452.2</v>
      </c>
      <c r="I404" s="10">
        <v>0</v>
      </c>
      <c r="J404" s="11">
        <v>0</v>
      </c>
      <c r="K404" s="263"/>
      <c r="L404" s="107"/>
      <c r="M404" s="8"/>
    </row>
    <row r="405" spans="1:13" ht="22.5" customHeight="1" thickBot="1" x14ac:dyDescent="0.3">
      <c r="A405" s="294"/>
      <c r="B405" s="230"/>
      <c r="C405" s="265"/>
      <c r="D405" s="116">
        <v>2025</v>
      </c>
      <c r="E405" s="117">
        <f t="shared" si="16"/>
        <v>740</v>
      </c>
      <c r="F405" s="158">
        <v>0</v>
      </c>
      <c r="G405" s="117">
        <v>0</v>
      </c>
      <c r="H405" s="117">
        <f>740</f>
        <v>740</v>
      </c>
      <c r="I405" s="117">
        <v>0</v>
      </c>
      <c r="J405" s="231">
        <v>0</v>
      </c>
      <c r="K405" s="266"/>
      <c r="L405" s="295"/>
      <c r="M405" s="8"/>
    </row>
    <row r="406" spans="1:13" ht="18.75" customHeight="1" x14ac:dyDescent="0.25">
      <c r="A406" s="296" t="s">
        <v>120</v>
      </c>
      <c r="B406" s="275" t="s">
        <v>121</v>
      </c>
      <c r="C406" s="145" t="e">
        <f>#REF!+#REF!+#REF!+#REF!+#REF!+#REF!+#REF!+#REF!</f>
        <v>#REF!</v>
      </c>
      <c r="D406" s="99">
        <v>2018</v>
      </c>
      <c r="E406" s="147">
        <f t="shared" si="16"/>
        <v>1812</v>
      </c>
      <c r="F406" s="147">
        <v>0</v>
      </c>
      <c r="G406" s="147">
        <v>0</v>
      </c>
      <c r="H406" s="147">
        <v>1812</v>
      </c>
      <c r="I406" s="147">
        <v>0</v>
      </c>
      <c r="J406" s="228">
        <v>0</v>
      </c>
      <c r="K406" s="267" t="s">
        <v>122</v>
      </c>
      <c r="L406" s="148" t="s">
        <v>38</v>
      </c>
      <c r="M406" s="8"/>
    </row>
    <row r="407" spans="1:13" ht="16.5" customHeight="1" x14ac:dyDescent="0.25">
      <c r="A407" s="286"/>
      <c r="B407" s="63"/>
      <c r="C407" s="104"/>
      <c r="D407" s="106">
        <v>2019</v>
      </c>
      <c r="E407" s="10">
        <f t="shared" si="16"/>
        <v>1997</v>
      </c>
      <c r="F407" s="10">
        <v>0</v>
      </c>
      <c r="G407" s="10">
        <v>0</v>
      </c>
      <c r="H407" s="10">
        <v>1997</v>
      </c>
      <c r="I407" s="10">
        <v>0</v>
      </c>
      <c r="J407" s="11">
        <v>0</v>
      </c>
      <c r="K407" s="263"/>
      <c r="L407" s="107"/>
      <c r="M407" s="8"/>
    </row>
    <row r="408" spans="1:13" ht="16.5" customHeight="1" x14ac:dyDescent="0.25">
      <c r="A408" s="286"/>
      <c r="B408" s="63"/>
      <c r="C408" s="104"/>
      <c r="D408" s="109">
        <v>2020</v>
      </c>
      <c r="E408" s="10">
        <f t="shared" si="16"/>
        <v>65</v>
      </c>
      <c r="F408" s="9">
        <v>0</v>
      </c>
      <c r="G408" s="10">
        <v>0</v>
      </c>
      <c r="H408" s="10">
        <v>65</v>
      </c>
      <c r="I408" s="10">
        <v>0</v>
      </c>
      <c r="J408" s="11">
        <v>0</v>
      </c>
      <c r="K408" s="263"/>
      <c r="L408" s="107"/>
      <c r="M408" s="8"/>
    </row>
    <row r="409" spans="1:13" ht="21" customHeight="1" x14ac:dyDescent="0.25">
      <c r="A409" s="287"/>
      <c r="B409" s="201"/>
      <c r="C409" s="104"/>
      <c r="D409" s="109">
        <v>2021</v>
      </c>
      <c r="E409" s="10">
        <f t="shared" si="16"/>
        <v>1064.4000000000001</v>
      </c>
      <c r="F409" s="9">
        <v>0</v>
      </c>
      <c r="G409" s="10">
        <v>0</v>
      </c>
      <c r="H409" s="10">
        <v>1064.4000000000001</v>
      </c>
      <c r="I409" s="10">
        <v>0</v>
      </c>
      <c r="J409" s="11">
        <v>0</v>
      </c>
      <c r="K409" s="263"/>
      <c r="L409" s="107"/>
      <c r="M409" s="8"/>
    </row>
    <row r="410" spans="1:13" ht="18.75" customHeight="1" x14ac:dyDescent="0.25">
      <c r="A410" s="287"/>
      <c r="B410" s="201"/>
      <c r="C410" s="104"/>
      <c r="D410" s="109">
        <v>2022</v>
      </c>
      <c r="E410" s="10">
        <f t="shared" si="16"/>
        <v>0</v>
      </c>
      <c r="F410" s="9">
        <v>0</v>
      </c>
      <c r="G410" s="10">
        <v>0</v>
      </c>
      <c r="H410" s="10">
        <v>0</v>
      </c>
      <c r="I410" s="10">
        <v>0</v>
      </c>
      <c r="J410" s="11">
        <v>0</v>
      </c>
      <c r="K410" s="263"/>
      <c r="L410" s="107"/>
      <c r="M410" s="8"/>
    </row>
    <row r="411" spans="1:13" ht="18.75" customHeight="1" x14ac:dyDescent="0.25">
      <c r="A411" s="287"/>
      <c r="B411" s="201"/>
      <c r="C411" s="104"/>
      <c r="D411" s="109">
        <v>2023</v>
      </c>
      <c r="E411" s="10">
        <f t="shared" si="16"/>
        <v>0</v>
      </c>
      <c r="F411" s="9">
        <v>0</v>
      </c>
      <c r="G411" s="10">
        <v>0</v>
      </c>
      <c r="H411" s="10">
        <v>0</v>
      </c>
      <c r="I411" s="10">
        <v>0</v>
      </c>
      <c r="J411" s="11">
        <v>0</v>
      </c>
      <c r="K411" s="263"/>
      <c r="L411" s="107"/>
      <c r="M411" s="8"/>
    </row>
    <row r="412" spans="1:13" ht="15" customHeight="1" x14ac:dyDescent="0.25">
      <c r="A412" s="287"/>
      <c r="B412" s="201"/>
      <c r="C412" s="104"/>
      <c r="D412" s="109">
        <v>2024</v>
      </c>
      <c r="E412" s="10">
        <f t="shared" si="16"/>
        <v>0</v>
      </c>
      <c r="F412" s="9">
        <v>0</v>
      </c>
      <c r="G412" s="10">
        <v>0</v>
      </c>
      <c r="H412" s="10">
        <v>0</v>
      </c>
      <c r="I412" s="10">
        <v>0</v>
      </c>
      <c r="J412" s="11">
        <v>0</v>
      </c>
      <c r="K412" s="263"/>
      <c r="L412" s="107"/>
      <c r="M412" s="8"/>
    </row>
    <row r="413" spans="1:13" ht="18" customHeight="1" x14ac:dyDescent="0.25">
      <c r="A413" s="287"/>
      <c r="B413" s="201"/>
      <c r="C413" s="104"/>
      <c r="D413" s="109">
        <v>2025</v>
      </c>
      <c r="E413" s="10">
        <f t="shared" si="16"/>
        <v>0</v>
      </c>
      <c r="F413" s="9">
        <v>0</v>
      </c>
      <c r="G413" s="10">
        <v>0</v>
      </c>
      <c r="H413" s="10">
        <v>0</v>
      </c>
      <c r="I413" s="10">
        <v>0</v>
      </c>
      <c r="J413" s="11">
        <v>0</v>
      </c>
      <c r="K413" s="263"/>
      <c r="L413" s="107"/>
      <c r="M413" s="8"/>
    </row>
    <row r="414" spans="1:13" ht="16.5" customHeight="1" x14ac:dyDescent="0.25">
      <c r="A414" s="268" t="s">
        <v>218</v>
      </c>
      <c r="B414" s="285" t="s">
        <v>123</v>
      </c>
      <c r="C414" s="97" t="e">
        <f>#REF!+#REF!+#REF!+#REF!+#REF!+#REF!+#REF!+#REF!</f>
        <v>#REF!</v>
      </c>
      <c r="D414" s="203">
        <v>2018</v>
      </c>
      <c r="E414" s="100">
        <f t="shared" si="16"/>
        <v>0</v>
      </c>
      <c r="F414" s="100">
        <v>0</v>
      </c>
      <c r="G414" s="100">
        <v>0</v>
      </c>
      <c r="H414" s="100">
        <v>0</v>
      </c>
      <c r="I414" s="100">
        <v>0</v>
      </c>
      <c r="J414" s="226">
        <v>0</v>
      </c>
      <c r="K414" s="261" t="s">
        <v>116</v>
      </c>
      <c r="L414" s="102" t="s">
        <v>38</v>
      </c>
      <c r="M414" s="8"/>
    </row>
    <row r="415" spans="1:13" ht="18" customHeight="1" x14ac:dyDescent="0.25">
      <c r="A415" s="249"/>
      <c r="B415" s="63"/>
      <c r="C415" s="104"/>
      <c r="D415" s="106">
        <v>2019</v>
      </c>
      <c r="E415" s="10">
        <f t="shared" si="16"/>
        <v>0</v>
      </c>
      <c r="F415" s="10">
        <v>0</v>
      </c>
      <c r="G415" s="10">
        <v>0</v>
      </c>
      <c r="H415" s="10">
        <v>0</v>
      </c>
      <c r="I415" s="10">
        <v>0</v>
      </c>
      <c r="J415" s="11">
        <v>0</v>
      </c>
      <c r="K415" s="263"/>
      <c r="L415" s="108"/>
      <c r="M415" s="8"/>
    </row>
    <row r="416" spans="1:13" ht="15" customHeight="1" x14ac:dyDescent="0.25">
      <c r="A416" s="249"/>
      <c r="B416" s="63"/>
      <c r="C416" s="104"/>
      <c r="D416" s="109">
        <v>2020</v>
      </c>
      <c r="E416" s="10">
        <f t="shared" si="16"/>
        <v>0</v>
      </c>
      <c r="F416" s="9">
        <v>0</v>
      </c>
      <c r="G416" s="10">
        <v>0</v>
      </c>
      <c r="H416" s="10">
        <v>0</v>
      </c>
      <c r="I416" s="10">
        <v>0</v>
      </c>
      <c r="J416" s="11">
        <v>0</v>
      </c>
      <c r="K416" s="263"/>
      <c r="L416" s="108"/>
      <c r="M416" s="8"/>
    </row>
    <row r="417" spans="1:13" ht="15" customHeight="1" x14ac:dyDescent="0.25">
      <c r="A417" s="252"/>
      <c r="B417" s="201"/>
      <c r="C417" s="104"/>
      <c r="D417" s="109">
        <v>2021</v>
      </c>
      <c r="E417" s="10">
        <f t="shared" si="16"/>
        <v>0</v>
      </c>
      <c r="F417" s="9">
        <v>0</v>
      </c>
      <c r="G417" s="10">
        <v>0</v>
      </c>
      <c r="H417" s="10">
        <v>0</v>
      </c>
      <c r="I417" s="10">
        <v>0</v>
      </c>
      <c r="J417" s="11">
        <v>0</v>
      </c>
      <c r="K417" s="263"/>
      <c r="L417" s="108"/>
      <c r="M417" s="8"/>
    </row>
    <row r="418" spans="1:13" ht="18" customHeight="1" x14ac:dyDescent="0.25">
      <c r="A418" s="252"/>
      <c r="B418" s="201"/>
      <c r="C418" s="104"/>
      <c r="D418" s="109">
        <v>2022</v>
      </c>
      <c r="E418" s="10">
        <f t="shared" si="16"/>
        <v>0</v>
      </c>
      <c r="F418" s="9">
        <v>0</v>
      </c>
      <c r="G418" s="10">
        <v>0</v>
      </c>
      <c r="H418" s="10">
        <v>0</v>
      </c>
      <c r="I418" s="10">
        <v>0</v>
      </c>
      <c r="J418" s="11">
        <v>0</v>
      </c>
      <c r="K418" s="263"/>
      <c r="L418" s="108"/>
      <c r="M418" s="8"/>
    </row>
    <row r="419" spans="1:13" ht="16.5" customHeight="1" x14ac:dyDescent="0.25">
      <c r="A419" s="252"/>
      <c r="B419" s="201"/>
      <c r="C419" s="104"/>
      <c r="D419" s="109">
        <v>2023</v>
      </c>
      <c r="E419" s="10">
        <f t="shared" si="16"/>
        <v>0</v>
      </c>
      <c r="F419" s="9">
        <v>0</v>
      </c>
      <c r="G419" s="10">
        <v>0</v>
      </c>
      <c r="H419" s="10">
        <v>0</v>
      </c>
      <c r="I419" s="10">
        <v>0</v>
      </c>
      <c r="J419" s="11">
        <v>0</v>
      </c>
      <c r="K419" s="263"/>
      <c r="L419" s="108"/>
      <c r="M419" s="8"/>
    </row>
    <row r="420" spans="1:13" ht="17.25" customHeight="1" x14ac:dyDescent="0.25">
      <c r="A420" s="252"/>
      <c r="B420" s="201"/>
      <c r="C420" s="104"/>
      <c r="D420" s="109">
        <v>2024</v>
      </c>
      <c r="E420" s="10">
        <f t="shared" si="16"/>
        <v>0</v>
      </c>
      <c r="F420" s="9">
        <v>0</v>
      </c>
      <c r="G420" s="10">
        <v>0</v>
      </c>
      <c r="H420" s="10">
        <v>0</v>
      </c>
      <c r="I420" s="10">
        <v>0</v>
      </c>
      <c r="J420" s="11">
        <v>0</v>
      </c>
      <c r="K420" s="263"/>
      <c r="L420" s="108"/>
      <c r="M420" s="8"/>
    </row>
    <row r="421" spans="1:13" ht="16.5" customHeight="1" thickBot="1" x14ac:dyDescent="0.3">
      <c r="A421" s="255"/>
      <c r="B421" s="297"/>
      <c r="C421" s="115"/>
      <c r="D421" s="126">
        <v>2025</v>
      </c>
      <c r="E421" s="127">
        <f t="shared" si="16"/>
        <v>0</v>
      </c>
      <c r="F421" s="128">
        <v>0</v>
      </c>
      <c r="G421" s="127">
        <v>0</v>
      </c>
      <c r="H421" s="127">
        <v>0</v>
      </c>
      <c r="I421" s="127">
        <v>0</v>
      </c>
      <c r="J421" s="270">
        <v>0</v>
      </c>
      <c r="K421" s="271"/>
      <c r="L421" s="242"/>
      <c r="M421" s="8"/>
    </row>
    <row r="422" spans="1:13" ht="15.75" customHeight="1" x14ac:dyDescent="0.25">
      <c r="A422" s="296" t="s">
        <v>124</v>
      </c>
      <c r="B422" s="275" t="s">
        <v>125</v>
      </c>
      <c r="C422" s="145" t="e">
        <f>#REF!+#REF!+#REF!+#REF!+#REF!+#REF!+#REF!+#REF!</f>
        <v>#REF!</v>
      </c>
      <c r="D422" s="99">
        <v>2018</v>
      </c>
      <c r="E422" s="147">
        <f t="shared" si="16"/>
        <v>4300</v>
      </c>
      <c r="F422" s="147">
        <v>0</v>
      </c>
      <c r="G422" s="147">
        <v>4300</v>
      </c>
      <c r="H422" s="147">
        <v>0</v>
      </c>
      <c r="I422" s="147">
        <v>0</v>
      </c>
      <c r="J422" s="228">
        <v>0</v>
      </c>
      <c r="K422" s="267" t="s">
        <v>126</v>
      </c>
      <c r="L422" s="148" t="s">
        <v>127</v>
      </c>
      <c r="M422" s="8"/>
    </row>
    <row r="423" spans="1:13" ht="18" customHeight="1" x14ac:dyDescent="0.25">
      <c r="A423" s="286"/>
      <c r="B423" s="63"/>
      <c r="C423" s="104"/>
      <c r="D423" s="106">
        <v>2019</v>
      </c>
      <c r="E423" s="10">
        <f t="shared" ref="E423:E488" si="17">F423+G423+H423+J423</f>
        <v>4310</v>
      </c>
      <c r="F423" s="10">
        <v>0</v>
      </c>
      <c r="G423" s="10">
        <v>4310</v>
      </c>
      <c r="H423" s="10">
        <v>0</v>
      </c>
      <c r="I423" s="10">
        <v>0</v>
      </c>
      <c r="J423" s="11">
        <v>0</v>
      </c>
      <c r="K423" s="263"/>
      <c r="L423" s="107"/>
      <c r="M423" s="8"/>
    </row>
    <row r="424" spans="1:13" ht="18" customHeight="1" x14ac:dyDescent="0.25">
      <c r="A424" s="286"/>
      <c r="B424" s="63"/>
      <c r="C424" s="104"/>
      <c r="D424" s="109">
        <v>2020</v>
      </c>
      <c r="E424" s="10">
        <f t="shared" si="17"/>
        <v>200</v>
      </c>
      <c r="F424" s="9">
        <v>0</v>
      </c>
      <c r="G424" s="10">
        <v>200</v>
      </c>
      <c r="H424" s="10">
        <v>0</v>
      </c>
      <c r="I424" s="10">
        <v>0</v>
      </c>
      <c r="J424" s="11">
        <v>0</v>
      </c>
      <c r="K424" s="263"/>
      <c r="L424" s="107"/>
      <c r="M424" s="8"/>
    </row>
    <row r="425" spans="1:13" ht="16.5" customHeight="1" x14ac:dyDescent="0.25">
      <c r="A425" s="287"/>
      <c r="B425" s="201"/>
      <c r="C425" s="104"/>
      <c r="D425" s="109">
        <v>2021</v>
      </c>
      <c r="E425" s="10">
        <f t="shared" si="17"/>
        <v>10500</v>
      </c>
      <c r="F425" s="9">
        <v>0</v>
      </c>
      <c r="G425" s="10">
        <v>10500</v>
      </c>
      <c r="H425" s="10">
        <v>0</v>
      </c>
      <c r="I425" s="10">
        <v>0</v>
      </c>
      <c r="J425" s="11">
        <v>0</v>
      </c>
      <c r="K425" s="263"/>
      <c r="L425" s="107"/>
      <c r="M425" s="8"/>
    </row>
    <row r="426" spans="1:13" ht="15.75" customHeight="1" x14ac:dyDescent="0.25">
      <c r="A426" s="287"/>
      <c r="B426" s="201"/>
      <c r="C426" s="104"/>
      <c r="D426" s="109">
        <v>2022</v>
      </c>
      <c r="E426" s="10">
        <f t="shared" si="17"/>
        <v>31705.5</v>
      </c>
      <c r="F426" s="9">
        <v>0</v>
      </c>
      <c r="G426" s="10">
        <v>31705.5</v>
      </c>
      <c r="H426" s="10">
        <v>0</v>
      </c>
      <c r="I426" s="10">
        <v>0</v>
      </c>
      <c r="J426" s="11">
        <v>0</v>
      </c>
      <c r="K426" s="263"/>
      <c r="L426" s="107"/>
      <c r="M426" s="8"/>
    </row>
    <row r="427" spans="1:13" ht="14.25" customHeight="1" x14ac:dyDescent="0.25">
      <c r="A427" s="287"/>
      <c r="B427" s="201"/>
      <c r="C427" s="104"/>
      <c r="D427" s="109">
        <v>2023</v>
      </c>
      <c r="E427" s="10">
        <f t="shared" si="17"/>
        <v>8000</v>
      </c>
      <c r="F427" s="9">
        <v>0</v>
      </c>
      <c r="G427" s="10">
        <v>8000</v>
      </c>
      <c r="H427" s="10">
        <v>0</v>
      </c>
      <c r="I427" s="10">
        <v>0</v>
      </c>
      <c r="J427" s="11">
        <v>0</v>
      </c>
      <c r="K427" s="263"/>
      <c r="L427" s="107"/>
      <c r="M427" s="8"/>
    </row>
    <row r="428" spans="1:13" ht="15.75" customHeight="1" x14ac:dyDescent="0.25">
      <c r="A428" s="287"/>
      <c r="B428" s="201"/>
      <c r="C428" s="104"/>
      <c r="D428" s="109">
        <v>2024</v>
      </c>
      <c r="E428" s="10">
        <f t="shared" si="17"/>
        <v>0</v>
      </c>
      <c r="F428" s="9">
        <v>0</v>
      </c>
      <c r="G428" s="10">
        <v>0</v>
      </c>
      <c r="H428" s="10">
        <v>0</v>
      </c>
      <c r="I428" s="10">
        <v>0</v>
      </c>
      <c r="J428" s="11">
        <v>0</v>
      </c>
      <c r="K428" s="263"/>
      <c r="L428" s="107"/>
      <c r="M428" s="8"/>
    </row>
    <row r="429" spans="1:13" ht="16.5" customHeight="1" thickBot="1" x14ac:dyDescent="0.3">
      <c r="A429" s="298"/>
      <c r="B429" s="230"/>
      <c r="C429" s="265"/>
      <c r="D429" s="116">
        <v>2025</v>
      </c>
      <c r="E429" s="117">
        <f t="shared" si="17"/>
        <v>0</v>
      </c>
      <c r="F429" s="158">
        <v>0</v>
      </c>
      <c r="G429" s="117">
        <v>0</v>
      </c>
      <c r="H429" s="117">
        <v>0</v>
      </c>
      <c r="I429" s="117">
        <v>0</v>
      </c>
      <c r="J429" s="231">
        <v>0</v>
      </c>
      <c r="K429" s="266"/>
      <c r="L429" s="295"/>
      <c r="M429" s="8"/>
    </row>
    <row r="430" spans="1:13" ht="17.25" thickBot="1" x14ac:dyDescent="0.3">
      <c r="A430" s="258">
        <v>1</v>
      </c>
      <c r="B430" s="258">
        <v>2</v>
      </c>
      <c r="C430" s="258"/>
      <c r="D430" s="258">
        <v>3</v>
      </c>
      <c r="E430" s="258">
        <v>4</v>
      </c>
      <c r="F430" s="258">
        <v>5</v>
      </c>
      <c r="G430" s="258">
        <v>6</v>
      </c>
      <c r="H430" s="258">
        <v>7</v>
      </c>
      <c r="I430" s="258">
        <v>8</v>
      </c>
      <c r="J430" s="258">
        <v>9</v>
      </c>
      <c r="K430" s="274">
        <v>10</v>
      </c>
      <c r="L430" s="274">
        <v>11</v>
      </c>
      <c r="M430" s="8"/>
    </row>
    <row r="431" spans="1:13" ht="16.5" customHeight="1" x14ac:dyDescent="0.25">
      <c r="A431" s="290" t="s">
        <v>128</v>
      </c>
      <c r="B431" s="291" t="s">
        <v>129</v>
      </c>
      <c r="C431" s="145" t="e">
        <f>#REF!+#REF!+#REF!+#REF!+#REF!+#REF!+#REF!+#REF!</f>
        <v>#REF!</v>
      </c>
      <c r="D431" s="99">
        <v>2018</v>
      </c>
      <c r="E431" s="147">
        <f t="shared" si="17"/>
        <v>6131.5</v>
      </c>
      <c r="F431" s="147">
        <v>0</v>
      </c>
      <c r="G431" s="147">
        <v>0</v>
      </c>
      <c r="H431" s="147">
        <v>6131.5</v>
      </c>
      <c r="I431" s="147">
        <v>0</v>
      </c>
      <c r="J431" s="228">
        <v>0</v>
      </c>
      <c r="K431" s="267" t="s">
        <v>130</v>
      </c>
      <c r="L431" s="148" t="s">
        <v>38</v>
      </c>
      <c r="M431" s="8"/>
    </row>
    <row r="432" spans="1:13" ht="16.5" customHeight="1" x14ac:dyDescent="0.25">
      <c r="A432" s="292"/>
      <c r="B432" s="205"/>
      <c r="C432" s="104"/>
      <c r="D432" s="106">
        <v>2019</v>
      </c>
      <c r="E432" s="10">
        <f t="shared" si="17"/>
        <v>1236.5</v>
      </c>
      <c r="F432" s="10">
        <v>0</v>
      </c>
      <c r="G432" s="10">
        <v>0</v>
      </c>
      <c r="H432" s="10">
        <v>1236.5</v>
      </c>
      <c r="I432" s="10">
        <v>0</v>
      </c>
      <c r="J432" s="11">
        <v>0</v>
      </c>
      <c r="K432" s="263"/>
      <c r="L432" s="107"/>
      <c r="M432" s="8"/>
    </row>
    <row r="433" spans="1:13" ht="16.5" customHeight="1" x14ac:dyDescent="0.25">
      <c r="A433" s="292"/>
      <c r="B433" s="205"/>
      <c r="C433" s="104"/>
      <c r="D433" s="109">
        <v>2020</v>
      </c>
      <c r="E433" s="10">
        <f t="shared" si="17"/>
        <v>3843.7</v>
      </c>
      <c r="F433" s="9">
        <v>0</v>
      </c>
      <c r="G433" s="10">
        <v>0</v>
      </c>
      <c r="H433" s="10">
        <v>3843.7</v>
      </c>
      <c r="I433" s="10">
        <v>0</v>
      </c>
      <c r="J433" s="11">
        <v>0</v>
      </c>
      <c r="K433" s="263"/>
      <c r="L433" s="107"/>
      <c r="M433" s="8"/>
    </row>
    <row r="434" spans="1:13" ht="17.25" customHeight="1" x14ac:dyDescent="0.25">
      <c r="A434" s="293"/>
      <c r="B434" s="206"/>
      <c r="C434" s="104"/>
      <c r="D434" s="109">
        <v>2021</v>
      </c>
      <c r="E434" s="10">
        <f t="shared" si="17"/>
        <v>19916.3</v>
      </c>
      <c r="F434" s="9">
        <v>0</v>
      </c>
      <c r="G434" s="10">
        <v>0</v>
      </c>
      <c r="H434" s="10">
        <v>19916.3</v>
      </c>
      <c r="I434" s="10">
        <v>0</v>
      </c>
      <c r="J434" s="11">
        <v>0</v>
      </c>
      <c r="K434" s="263"/>
      <c r="L434" s="107"/>
      <c r="M434" s="8"/>
    </row>
    <row r="435" spans="1:13" ht="16.5" customHeight="1" x14ac:dyDescent="0.25">
      <c r="A435" s="293"/>
      <c r="B435" s="206"/>
      <c r="C435" s="104"/>
      <c r="D435" s="109">
        <v>2022</v>
      </c>
      <c r="E435" s="10">
        <f t="shared" si="17"/>
        <v>41671.30000000001</v>
      </c>
      <c r="F435" s="9">
        <v>0</v>
      </c>
      <c r="G435" s="10">
        <v>0</v>
      </c>
      <c r="H435" s="10">
        <f>37419.8+67.8+938.6+382.5+9.1+98.1+341.4+754+1076.4+300+741.4+929.4+458.2+555.9+451.4+79.5-301.5+186.4-2817.1</f>
        <v>41671.30000000001</v>
      </c>
      <c r="I435" s="10">
        <v>0</v>
      </c>
      <c r="J435" s="11">
        <v>0</v>
      </c>
      <c r="K435" s="263"/>
      <c r="L435" s="107"/>
      <c r="M435" s="8"/>
    </row>
    <row r="436" spans="1:13" ht="14.25" customHeight="1" x14ac:dyDescent="0.25">
      <c r="A436" s="293"/>
      <c r="B436" s="206"/>
      <c r="C436" s="104"/>
      <c r="D436" s="109">
        <v>2023</v>
      </c>
      <c r="E436" s="10">
        <f t="shared" si="17"/>
        <v>29128.3</v>
      </c>
      <c r="F436" s="9">
        <v>0</v>
      </c>
      <c r="G436" s="10">
        <v>0</v>
      </c>
      <c r="H436" s="10">
        <f>18731.2-1923.4+4662.5-379.3-1786.1+3828.5+1500+183.8+3000+300+120+450+381.1+60</f>
        <v>29128.3</v>
      </c>
      <c r="I436" s="10">
        <v>0</v>
      </c>
      <c r="J436" s="11">
        <v>0</v>
      </c>
      <c r="K436" s="263"/>
      <c r="L436" s="107"/>
      <c r="M436" s="8"/>
    </row>
    <row r="437" spans="1:13" ht="15" customHeight="1" x14ac:dyDescent="0.25">
      <c r="A437" s="293"/>
      <c r="B437" s="206"/>
      <c r="C437" s="104"/>
      <c r="D437" s="109">
        <v>2024</v>
      </c>
      <c r="E437" s="10">
        <f t="shared" si="17"/>
        <v>0</v>
      </c>
      <c r="F437" s="9">
        <v>0</v>
      </c>
      <c r="G437" s="10">
        <v>0</v>
      </c>
      <c r="H437" s="10">
        <v>0</v>
      </c>
      <c r="I437" s="10">
        <v>0</v>
      </c>
      <c r="J437" s="11">
        <v>0</v>
      </c>
      <c r="K437" s="263"/>
      <c r="L437" s="107"/>
      <c r="M437" s="8"/>
    </row>
    <row r="438" spans="1:13" ht="17.25" customHeight="1" x14ac:dyDescent="0.25">
      <c r="A438" s="293"/>
      <c r="B438" s="206"/>
      <c r="C438" s="104"/>
      <c r="D438" s="109">
        <v>2025</v>
      </c>
      <c r="E438" s="10">
        <f t="shared" si="17"/>
        <v>0</v>
      </c>
      <c r="F438" s="9">
        <v>0</v>
      </c>
      <c r="G438" s="10">
        <v>0</v>
      </c>
      <c r="H438" s="10">
        <v>0</v>
      </c>
      <c r="I438" s="10">
        <v>0</v>
      </c>
      <c r="J438" s="11">
        <v>0</v>
      </c>
      <c r="K438" s="263"/>
      <c r="L438" s="107"/>
      <c r="M438" s="8"/>
    </row>
    <row r="439" spans="1:13" ht="18" customHeight="1" x14ac:dyDescent="0.25">
      <c r="A439" s="299" t="s">
        <v>132</v>
      </c>
      <c r="B439" s="280" t="s">
        <v>131</v>
      </c>
      <c r="C439" s="97" t="e">
        <f>#REF!+#REF!+#REF!+#REF!+#REF!+#REF!+#REF!+#REF!</f>
        <v>#REF!</v>
      </c>
      <c r="D439" s="203">
        <v>2018</v>
      </c>
      <c r="E439" s="100">
        <f t="shared" si="17"/>
        <v>0</v>
      </c>
      <c r="F439" s="100">
        <v>0</v>
      </c>
      <c r="G439" s="100">
        <v>0</v>
      </c>
      <c r="H439" s="100">
        <v>0</v>
      </c>
      <c r="I439" s="100">
        <v>0</v>
      </c>
      <c r="J439" s="226">
        <v>0</v>
      </c>
      <c r="K439" s="261" t="s">
        <v>133</v>
      </c>
      <c r="L439" s="101" t="s">
        <v>38</v>
      </c>
      <c r="M439" s="8"/>
    </row>
    <row r="440" spans="1:13" ht="15" customHeight="1" x14ac:dyDescent="0.25">
      <c r="A440" s="292"/>
      <c r="B440" s="205"/>
      <c r="C440" s="104"/>
      <c r="D440" s="106">
        <v>2019</v>
      </c>
      <c r="E440" s="10">
        <f t="shared" si="17"/>
        <v>0</v>
      </c>
      <c r="F440" s="10">
        <v>0</v>
      </c>
      <c r="G440" s="10">
        <v>0</v>
      </c>
      <c r="H440" s="10">
        <v>0</v>
      </c>
      <c r="I440" s="10">
        <v>0</v>
      </c>
      <c r="J440" s="11">
        <v>0</v>
      </c>
      <c r="K440" s="263"/>
      <c r="L440" s="107"/>
      <c r="M440" s="8"/>
    </row>
    <row r="441" spans="1:13" ht="18" customHeight="1" x14ac:dyDescent="0.25">
      <c r="A441" s="292"/>
      <c r="B441" s="205"/>
      <c r="C441" s="104"/>
      <c r="D441" s="109">
        <v>2020</v>
      </c>
      <c r="E441" s="10">
        <f t="shared" si="17"/>
        <v>0</v>
      </c>
      <c r="F441" s="9">
        <v>0</v>
      </c>
      <c r="G441" s="10">
        <v>0</v>
      </c>
      <c r="H441" s="10">
        <v>0</v>
      </c>
      <c r="I441" s="10">
        <v>0</v>
      </c>
      <c r="J441" s="11">
        <v>0</v>
      </c>
      <c r="K441" s="263"/>
      <c r="L441" s="107"/>
      <c r="M441" s="8"/>
    </row>
    <row r="442" spans="1:13" ht="21" customHeight="1" x14ac:dyDescent="0.25">
      <c r="A442" s="293"/>
      <c r="B442" s="206"/>
      <c r="C442" s="104"/>
      <c r="D442" s="109">
        <v>2021</v>
      </c>
      <c r="E442" s="10">
        <f t="shared" si="17"/>
        <v>900</v>
      </c>
      <c r="F442" s="9">
        <v>0</v>
      </c>
      <c r="G442" s="10">
        <v>0</v>
      </c>
      <c r="H442" s="10">
        <v>900</v>
      </c>
      <c r="I442" s="10">
        <v>0</v>
      </c>
      <c r="J442" s="11">
        <v>0</v>
      </c>
      <c r="K442" s="263"/>
      <c r="L442" s="107"/>
      <c r="M442" s="8"/>
    </row>
    <row r="443" spans="1:13" ht="18" customHeight="1" x14ac:dyDescent="0.25">
      <c r="A443" s="293"/>
      <c r="B443" s="206"/>
      <c r="C443" s="104"/>
      <c r="D443" s="109">
        <v>2022</v>
      </c>
      <c r="E443" s="10">
        <f t="shared" si="17"/>
        <v>1016.1</v>
      </c>
      <c r="F443" s="9">
        <v>0</v>
      </c>
      <c r="G443" s="10">
        <v>0</v>
      </c>
      <c r="H443" s="10">
        <v>1016.1</v>
      </c>
      <c r="I443" s="10">
        <v>0</v>
      </c>
      <c r="J443" s="11">
        <v>0</v>
      </c>
      <c r="K443" s="263"/>
      <c r="L443" s="107"/>
      <c r="M443" s="8"/>
    </row>
    <row r="444" spans="1:13" ht="15" customHeight="1" x14ac:dyDescent="0.25">
      <c r="A444" s="293"/>
      <c r="B444" s="206"/>
      <c r="C444" s="104"/>
      <c r="D444" s="109">
        <v>2023</v>
      </c>
      <c r="E444" s="10">
        <f t="shared" si="17"/>
        <v>1000</v>
      </c>
      <c r="F444" s="9">
        <v>0</v>
      </c>
      <c r="G444" s="10">
        <v>0</v>
      </c>
      <c r="H444" s="10">
        <v>1000</v>
      </c>
      <c r="I444" s="10">
        <v>0</v>
      </c>
      <c r="J444" s="11">
        <v>0</v>
      </c>
      <c r="K444" s="263"/>
      <c r="L444" s="107"/>
      <c r="M444" s="8"/>
    </row>
    <row r="445" spans="1:13" ht="15.75" customHeight="1" x14ac:dyDescent="0.25">
      <c r="A445" s="293"/>
      <c r="B445" s="206"/>
      <c r="C445" s="104"/>
      <c r="D445" s="109">
        <v>2024</v>
      </c>
      <c r="E445" s="10">
        <f t="shared" si="17"/>
        <v>400</v>
      </c>
      <c r="F445" s="9">
        <v>0</v>
      </c>
      <c r="G445" s="10">
        <v>0</v>
      </c>
      <c r="H445" s="10">
        <v>400</v>
      </c>
      <c r="I445" s="10">
        <v>0</v>
      </c>
      <c r="J445" s="11">
        <v>0</v>
      </c>
      <c r="K445" s="263"/>
      <c r="L445" s="107"/>
      <c r="M445" s="8"/>
    </row>
    <row r="446" spans="1:13" ht="19.5" customHeight="1" thickBot="1" x14ac:dyDescent="0.3">
      <c r="A446" s="294"/>
      <c r="B446" s="207"/>
      <c r="C446" s="265"/>
      <c r="D446" s="116">
        <v>2025</v>
      </c>
      <c r="E446" s="117">
        <f t="shared" si="17"/>
        <v>400</v>
      </c>
      <c r="F446" s="158">
        <v>0</v>
      </c>
      <c r="G446" s="117">
        <v>0</v>
      </c>
      <c r="H446" s="117">
        <v>400</v>
      </c>
      <c r="I446" s="117">
        <v>0</v>
      </c>
      <c r="J446" s="231">
        <v>0</v>
      </c>
      <c r="K446" s="266"/>
      <c r="L446" s="295"/>
      <c r="M446" s="8"/>
    </row>
    <row r="447" spans="1:13" ht="16.5" customHeight="1" x14ac:dyDescent="0.25">
      <c r="A447" s="296" t="s">
        <v>219</v>
      </c>
      <c r="B447" s="275" t="s">
        <v>134</v>
      </c>
      <c r="C447" s="223" t="e">
        <f>#REF!+#REF!+#REF!+#REF!+#REF!+#REF!+#REF!+#REF!</f>
        <v>#REF!</v>
      </c>
      <c r="D447" s="99">
        <v>2018</v>
      </c>
      <c r="E447" s="147">
        <f t="shared" si="17"/>
        <v>0</v>
      </c>
      <c r="F447" s="147">
        <v>0</v>
      </c>
      <c r="G447" s="147">
        <v>0</v>
      </c>
      <c r="H447" s="147">
        <v>0</v>
      </c>
      <c r="I447" s="147">
        <v>0</v>
      </c>
      <c r="J447" s="228">
        <v>0</v>
      </c>
      <c r="K447" s="267" t="s">
        <v>135</v>
      </c>
      <c r="L447" s="148" t="s">
        <v>38</v>
      </c>
      <c r="M447" s="8"/>
    </row>
    <row r="448" spans="1:13" ht="15" customHeight="1" x14ac:dyDescent="0.25">
      <c r="A448" s="286"/>
      <c r="B448" s="63"/>
      <c r="C448" s="205"/>
      <c r="D448" s="106">
        <v>2019</v>
      </c>
      <c r="E448" s="10">
        <f t="shared" si="17"/>
        <v>0</v>
      </c>
      <c r="F448" s="10">
        <v>0</v>
      </c>
      <c r="G448" s="10">
        <v>0</v>
      </c>
      <c r="H448" s="10">
        <v>0</v>
      </c>
      <c r="I448" s="10">
        <v>0</v>
      </c>
      <c r="J448" s="11">
        <v>0</v>
      </c>
      <c r="K448" s="263"/>
      <c r="L448" s="107"/>
      <c r="M448" s="8"/>
    </row>
    <row r="449" spans="1:13" ht="16.5" customHeight="1" x14ac:dyDescent="0.25">
      <c r="A449" s="286"/>
      <c r="B449" s="63"/>
      <c r="C449" s="205"/>
      <c r="D449" s="109">
        <v>2020</v>
      </c>
      <c r="E449" s="10">
        <f t="shared" si="17"/>
        <v>0</v>
      </c>
      <c r="F449" s="9">
        <v>0</v>
      </c>
      <c r="G449" s="10">
        <v>0</v>
      </c>
      <c r="H449" s="10">
        <v>0</v>
      </c>
      <c r="I449" s="10">
        <v>0</v>
      </c>
      <c r="J449" s="11">
        <v>0</v>
      </c>
      <c r="K449" s="263"/>
      <c r="L449" s="107"/>
      <c r="M449" s="8"/>
    </row>
    <row r="450" spans="1:13" ht="15.75" customHeight="1" x14ac:dyDescent="0.25">
      <c r="A450" s="287"/>
      <c r="B450" s="201"/>
      <c r="C450" s="205"/>
      <c r="D450" s="109">
        <v>2021</v>
      </c>
      <c r="E450" s="10">
        <f t="shared" si="17"/>
        <v>0</v>
      </c>
      <c r="F450" s="9">
        <v>0</v>
      </c>
      <c r="G450" s="10">
        <v>0</v>
      </c>
      <c r="H450" s="10">
        <v>0</v>
      </c>
      <c r="I450" s="10">
        <v>0</v>
      </c>
      <c r="J450" s="11">
        <v>0</v>
      </c>
      <c r="K450" s="263"/>
      <c r="L450" s="107"/>
      <c r="M450" s="8"/>
    </row>
    <row r="451" spans="1:13" ht="17.25" customHeight="1" x14ac:dyDescent="0.25">
      <c r="A451" s="287"/>
      <c r="B451" s="201"/>
      <c r="C451" s="205"/>
      <c r="D451" s="109">
        <v>2022</v>
      </c>
      <c r="E451" s="10">
        <f t="shared" si="17"/>
        <v>0</v>
      </c>
      <c r="F451" s="9">
        <v>0</v>
      </c>
      <c r="G451" s="10">
        <v>0</v>
      </c>
      <c r="H451" s="10">
        <v>0</v>
      </c>
      <c r="I451" s="10">
        <v>0</v>
      </c>
      <c r="J451" s="11">
        <v>0</v>
      </c>
      <c r="K451" s="263"/>
      <c r="L451" s="107"/>
      <c r="M451" s="8"/>
    </row>
    <row r="452" spans="1:13" ht="18.75" customHeight="1" x14ac:dyDescent="0.25">
      <c r="A452" s="287"/>
      <c r="B452" s="201"/>
      <c r="C452" s="205"/>
      <c r="D452" s="109">
        <v>2023</v>
      </c>
      <c r="E452" s="10">
        <f t="shared" si="17"/>
        <v>0</v>
      </c>
      <c r="F452" s="9">
        <v>0</v>
      </c>
      <c r="G452" s="10">
        <v>0</v>
      </c>
      <c r="H452" s="10">
        <v>0</v>
      </c>
      <c r="I452" s="10">
        <v>0</v>
      </c>
      <c r="J452" s="11">
        <v>0</v>
      </c>
      <c r="K452" s="263"/>
      <c r="L452" s="107"/>
      <c r="M452" s="8"/>
    </row>
    <row r="453" spans="1:13" ht="15.75" customHeight="1" x14ac:dyDescent="0.25">
      <c r="A453" s="287"/>
      <c r="B453" s="201"/>
      <c r="C453" s="205"/>
      <c r="D453" s="109">
        <v>2024</v>
      </c>
      <c r="E453" s="10">
        <f t="shared" si="17"/>
        <v>0</v>
      </c>
      <c r="F453" s="9">
        <v>0</v>
      </c>
      <c r="G453" s="10">
        <v>0</v>
      </c>
      <c r="H453" s="10">
        <v>0</v>
      </c>
      <c r="I453" s="10">
        <v>0</v>
      </c>
      <c r="J453" s="11">
        <v>0</v>
      </c>
      <c r="K453" s="263"/>
      <c r="L453" s="107"/>
      <c r="M453" s="8"/>
    </row>
    <row r="454" spans="1:13" ht="16.5" customHeight="1" thickBot="1" x14ac:dyDescent="0.3">
      <c r="A454" s="298"/>
      <c r="B454" s="230"/>
      <c r="C454" s="300"/>
      <c r="D454" s="116">
        <v>2025</v>
      </c>
      <c r="E454" s="117">
        <f t="shared" si="17"/>
        <v>0</v>
      </c>
      <c r="F454" s="158">
        <v>0</v>
      </c>
      <c r="G454" s="117">
        <v>0</v>
      </c>
      <c r="H454" s="117">
        <v>0</v>
      </c>
      <c r="I454" s="117">
        <v>0</v>
      </c>
      <c r="J454" s="231">
        <v>0</v>
      </c>
      <c r="K454" s="266"/>
      <c r="L454" s="295"/>
      <c r="M454" s="8"/>
    </row>
    <row r="455" spans="1:13" ht="16.5" customHeight="1" x14ac:dyDescent="0.25">
      <c r="A455" s="296" t="s">
        <v>136</v>
      </c>
      <c r="B455" s="275" t="s">
        <v>137</v>
      </c>
      <c r="C455" s="145" t="e">
        <f>#REF!+#REF!+#REF!+#REF!+#REF!+#REF!+#REF!+#REF!</f>
        <v>#REF!</v>
      </c>
      <c r="D455" s="99">
        <v>2018</v>
      </c>
      <c r="E455" s="147">
        <f t="shared" si="17"/>
        <v>30774.899999999998</v>
      </c>
      <c r="F455" s="147">
        <v>0</v>
      </c>
      <c r="G455" s="147">
        <v>29236.1</v>
      </c>
      <c r="H455" s="147">
        <v>1538.8</v>
      </c>
      <c r="I455" s="147">
        <v>1538.8</v>
      </c>
      <c r="J455" s="228">
        <v>0</v>
      </c>
      <c r="K455" s="267" t="s">
        <v>138</v>
      </c>
      <c r="L455" s="148" t="s">
        <v>139</v>
      </c>
      <c r="M455" s="8"/>
    </row>
    <row r="456" spans="1:13" ht="17.25" customHeight="1" x14ac:dyDescent="0.25">
      <c r="A456" s="286"/>
      <c r="B456" s="63"/>
      <c r="C456" s="104"/>
      <c r="D456" s="106">
        <v>2019</v>
      </c>
      <c r="E456" s="10">
        <f t="shared" si="17"/>
        <v>0</v>
      </c>
      <c r="F456" s="10">
        <v>0</v>
      </c>
      <c r="G456" s="10">
        <v>0</v>
      </c>
      <c r="H456" s="10">
        <v>0</v>
      </c>
      <c r="I456" s="10">
        <v>0</v>
      </c>
      <c r="J456" s="11">
        <v>0</v>
      </c>
      <c r="K456" s="263"/>
      <c r="L456" s="107"/>
      <c r="M456" s="8"/>
    </row>
    <row r="457" spans="1:13" ht="18" customHeight="1" x14ac:dyDescent="0.25">
      <c r="A457" s="286"/>
      <c r="B457" s="63"/>
      <c r="C457" s="104"/>
      <c r="D457" s="109">
        <v>2020</v>
      </c>
      <c r="E457" s="10">
        <f t="shared" si="17"/>
        <v>0</v>
      </c>
      <c r="F457" s="9">
        <v>0</v>
      </c>
      <c r="G457" s="10">
        <v>0</v>
      </c>
      <c r="H457" s="10">
        <v>0</v>
      </c>
      <c r="I457" s="10">
        <v>0</v>
      </c>
      <c r="J457" s="11">
        <v>0</v>
      </c>
      <c r="K457" s="263"/>
      <c r="L457" s="107"/>
      <c r="M457" s="8"/>
    </row>
    <row r="458" spans="1:13" ht="18" customHeight="1" x14ac:dyDescent="0.25">
      <c r="A458" s="287"/>
      <c r="B458" s="201"/>
      <c r="C458" s="104"/>
      <c r="D458" s="109">
        <v>2021</v>
      </c>
      <c r="E458" s="10">
        <f t="shared" si="17"/>
        <v>0</v>
      </c>
      <c r="F458" s="9">
        <v>0</v>
      </c>
      <c r="G458" s="10">
        <v>0</v>
      </c>
      <c r="H458" s="10">
        <v>0</v>
      </c>
      <c r="I458" s="10">
        <v>0</v>
      </c>
      <c r="J458" s="11">
        <v>0</v>
      </c>
      <c r="K458" s="263"/>
      <c r="L458" s="107"/>
      <c r="M458" s="8"/>
    </row>
    <row r="459" spans="1:13" ht="23.25" customHeight="1" x14ac:dyDescent="0.25">
      <c r="A459" s="287"/>
      <c r="B459" s="201"/>
      <c r="C459" s="104"/>
      <c r="D459" s="109">
        <v>2022</v>
      </c>
      <c r="E459" s="10">
        <f t="shared" si="17"/>
        <v>30000</v>
      </c>
      <c r="F459" s="9">
        <v>0</v>
      </c>
      <c r="G459" s="10">
        <v>18000</v>
      </c>
      <c r="H459" s="10">
        <v>12000</v>
      </c>
      <c r="I459" s="10">
        <v>12000</v>
      </c>
      <c r="J459" s="11">
        <v>0</v>
      </c>
      <c r="K459" s="263"/>
      <c r="L459" s="107"/>
      <c r="M459" s="8"/>
    </row>
    <row r="460" spans="1:13" ht="16.5" customHeight="1" x14ac:dyDescent="0.25">
      <c r="A460" s="287"/>
      <c r="B460" s="201"/>
      <c r="C460" s="104"/>
      <c r="D460" s="109">
        <v>2023</v>
      </c>
      <c r="E460" s="10">
        <f t="shared" si="17"/>
        <v>0</v>
      </c>
      <c r="F460" s="9">
        <v>0</v>
      </c>
      <c r="G460" s="10">
        <v>0</v>
      </c>
      <c r="H460" s="10">
        <v>0</v>
      </c>
      <c r="I460" s="10">
        <v>0</v>
      </c>
      <c r="J460" s="11">
        <v>0</v>
      </c>
      <c r="K460" s="263"/>
      <c r="L460" s="107"/>
      <c r="M460" s="8"/>
    </row>
    <row r="461" spans="1:13" ht="16.5" customHeight="1" x14ac:dyDescent="0.25">
      <c r="A461" s="287"/>
      <c r="B461" s="201"/>
      <c r="C461" s="104"/>
      <c r="D461" s="109">
        <v>2024</v>
      </c>
      <c r="E461" s="10">
        <f t="shared" si="17"/>
        <v>0</v>
      </c>
      <c r="F461" s="9">
        <v>0</v>
      </c>
      <c r="G461" s="10">
        <v>0</v>
      </c>
      <c r="H461" s="10">
        <v>0</v>
      </c>
      <c r="I461" s="10">
        <v>0</v>
      </c>
      <c r="J461" s="11">
        <v>0</v>
      </c>
      <c r="K461" s="263"/>
      <c r="L461" s="107"/>
      <c r="M461" s="8"/>
    </row>
    <row r="462" spans="1:13" ht="27.75" customHeight="1" thickBot="1" x14ac:dyDescent="0.3">
      <c r="A462" s="298"/>
      <c r="B462" s="230"/>
      <c r="C462" s="265"/>
      <c r="D462" s="116">
        <v>2025</v>
      </c>
      <c r="E462" s="117">
        <f t="shared" si="17"/>
        <v>0</v>
      </c>
      <c r="F462" s="158">
        <v>0</v>
      </c>
      <c r="G462" s="117">
        <v>0</v>
      </c>
      <c r="H462" s="117">
        <v>0</v>
      </c>
      <c r="I462" s="117">
        <v>0</v>
      </c>
      <c r="J462" s="231">
        <v>0</v>
      </c>
      <c r="K462" s="266"/>
      <c r="L462" s="295"/>
      <c r="M462" s="8"/>
    </row>
    <row r="463" spans="1:13" ht="18.75" customHeight="1" x14ac:dyDescent="0.25">
      <c r="A463" s="296" t="s">
        <v>140</v>
      </c>
      <c r="B463" s="275" t="s">
        <v>141</v>
      </c>
      <c r="C463" s="145" t="e">
        <f>#REF!+#REF!+#REF!+#REF!+#REF!+#REF!+#REF!+#REF!</f>
        <v>#REF!</v>
      </c>
      <c r="D463" s="99">
        <v>2018</v>
      </c>
      <c r="E463" s="147">
        <f t="shared" si="17"/>
        <v>0</v>
      </c>
      <c r="F463" s="147">
        <v>0</v>
      </c>
      <c r="G463" s="147">
        <v>0</v>
      </c>
      <c r="H463" s="147">
        <v>0</v>
      </c>
      <c r="I463" s="147">
        <v>0</v>
      </c>
      <c r="J463" s="228">
        <v>0</v>
      </c>
      <c r="K463" s="267" t="s">
        <v>142</v>
      </c>
      <c r="L463" s="148" t="s">
        <v>12</v>
      </c>
      <c r="M463" s="8"/>
    </row>
    <row r="464" spans="1:13" ht="20.25" customHeight="1" x14ac:dyDescent="0.25">
      <c r="A464" s="286"/>
      <c r="B464" s="63"/>
      <c r="C464" s="104"/>
      <c r="D464" s="106">
        <v>2019</v>
      </c>
      <c r="E464" s="10">
        <f t="shared" si="17"/>
        <v>4322</v>
      </c>
      <c r="F464" s="10">
        <v>0</v>
      </c>
      <c r="G464" s="10">
        <v>4105.8999999999996</v>
      </c>
      <c r="H464" s="10">
        <v>216.1</v>
      </c>
      <c r="I464" s="10">
        <v>216.1</v>
      </c>
      <c r="J464" s="11">
        <v>0</v>
      </c>
      <c r="K464" s="263"/>
      <c r="L464" s="107"/>
      <c r="M464" s="8"/>
    </row>
    <row r="465" spans="1:13" ht="16.5" customHeight="1" x14ac:dyDescent="0.25">
      <c r="A465" s="286"/>
      <c r="B465" s="63"/>
      <c r="C465" s="104"/>
      <c r="D465" s="109">
        <v>2020</v>
      </c>
      <c r="E465" s="10">
        <f t="shared" si="17"/>
        <v>0</v>
      </c>
      <c r="F465" s="9">
        <v>0</v>
      </c>
      <c r="G465" s="10">
        <v>0</v>
      </c>
      <c r="H465" s="10">
        <v>0</v>
      </c>
      <c r="I465" s="10">
        <v>0</v>
      </c>
      <c r="J465" s="11">
        <v>0</v>
      </c>
      <c r="K465" s="263"/>
      <c r="L465" s="107"/>
      <c r="M465" s="8"/>
    </row>
    <row r="466" spans="1:13" ht="16.5" customHeight="1" x14ac:dyDescent="0.25">
      <c r="A466" s="287"/>
      <c r="B466" s="201"/>
      <c r="C466" s="104"/>
      <c r="D466" s="109">
        <v>2021</v>
      </c>
      <c r="E466" s="10">
        <f t="shared" si="17"/>
        <v>0</v>
      </c>
      <c r="F466" s="9">
        <v>0</v>
      </c>
      <c r="G466" s="10">
        <v>0</v>
      </c>
      <c r="H466" s="10">
        <v>0</v>
      </c>
      <c r="I466" s="10">
        <v>0</v>
      </c>
      <c r="J466" s="11">
        <v>0</v>
      </c>
      <c r="K466" s="263"/>
      <c r="L466" s="107"/>
      <c r="M466" s="8"/>
    </row>
    <row r="467" spans="1:13" ht="15.75" customHeight="1" x14ac:dyDescent="0.25">
      <c r="A467" s="287"/>
      <c r="B467" s="201"/>
      <c r="C467" s="104"/>
      <c r="D467" s="109">
        <v>2022</v>
      </c>
      <c r="E467" s="10">
        <f t="shared" si="17"/>
        <v>0</v>
      </c>
      <c r="F467" s="9">
        <v>0</v>
      </c>
      <c r="G467" s="10">
        <v>0</v>
      </c>
      <c r="H467" s="10">
        <v>0</v>
      </c>
      <c r="I467" s="10">
        <v>0</v>
      </c>
      <c r="J467" s="11">
        <v>0</v>
      </c>
      <c r="K467" s="263"/>
      <c r="L467" s="107"/>
      <c r="M467" s="8"/>
    </row>
    <row r="468" spans="1:13" ht="16.5" customHeight="1" x14ac:dyDescent="0.25">
      <c r="A468" s="287"/>
      <c r="B468" s="201"/>
      <c r="C468" s="104"/>
      <c r="D468" s="109">
        <v>2023</v>
      </c>
      <c r="E468" s="10">
        <f t="shared" si="17"/>
        <v>0</v>
      </c>
      <c r="F468" s="9">
        <v>0</v>
      </c>
      <c r="G468" s="10">
        <v>0</v>
      </c>
      <c r="H468" s="10">
        <v>0</v>
      </c>
      <c r="I468" s="10">
        <v>0</v>
      </c>
      <c r="J468" s="11">
        <v>0</v>
      </c>
      <c r="K468" s="263"/>
      <c r="L468" s="107"/>
      <c r="M468" s="8"/>
    </row>
    <row r="469" spans="1:13" ht="16.5" customHeight="1" x14ac:dyDescent="0.25">
      <c r="A469" s="287"/>
      <c r="B469" s="201"/>
      <c r="C469" s="104"/>
      <c r="D469" s="109">
        <v>2024</v>
      </c>
      <c r="E469" s="10">
        <f t="shared" si="17"/>
        <v>0</v>
      </c>
      <c r="F469" s="9">
        <v>0</v>
      </c>
      <c r="G469" s="10">
        <v>0</v>
      </c>
      <c r="H469" s="10">
        <v>0</v>
      </c>
      <c r="I469" s="10">
        <v>0</v>
      </c>
      <c r="J469" s="11">
        <v>0</v>
      </c>
      <c r="K469" s="263"/>
      <c r="L469" s="107"/>
      <c r="M469" s="8"/>
    </row>
    <row r="470" spans="1:13" ht="29.25" customHeight="1" thickBot="1" x14ac:dyDescent="0.3">
      <c r="A470" s="287"/>
      <c r="B470" s="201"/>
      <c r="C470" s="104"/>
      <c r="D470" s="109">
        <v>2025</v>
      </c>
      <c r="E470" s="10">
        <f t="shared" si="17"/>
        <v>0</v>
      </c>
      <c r="F470" s="9">
        <v>0</v>
      </c>
      <c r="G470" s="10">
        <v>0</v>
      </c>
      <c r="H470" s="10">
        <v>0</v>
      </c>
      <c r="I470" s="10">
        <v>0</v>
      </c>
      <c r="J470" s="11">
        <v>0</v>
      </c>
      <c r="K470" s="263"/>
      <c r="L470" s="107"/>
      <c r="M470" s="8"/>
    </row>
    <row r="471" spans="1:13" ht="26.25" customHeight="1" x14ac:dyDescent="0.25">
      <c r="A471" s="290" t="s">
        <v>143</v>
      </c>
      <c r="B471" s="301" t="s">
        <v>193</v>
      </c>
      <c r="C471" s="145" t="e">
        <f>#REF!+#REF!+#REF!+#REF!+#REF!+#REF!+#REF!+#REF!</f>
        <v>#REF!</v>
      </c>
      <c r="D471" s="99">
        <v>2018</v>
      </c>
      <c r="E471" s="147">
        <f t="shared" si="17"/>
        <v>0</v>
      </c>
      <c r="F471" s="147">
        <v>0</v>
      </c>
      <c r="G471" s="147">
        <v>0</v>
      </c>
      <c r="H471" s="147">
        <v>0</v>
      </c>
      <c r="I471" s="147">
        <v>0</v>
      </c>
      <c r="J471" s="228">
        <v>0</v>
      </c>
      <c r="K471" s="267" t="s">
        <v>144</v>
      </c>
      <c r="L471" s="148" t="s">
        <v>139</v>
      </c>
      <c r="M471" s="8"/>
    </row>
    <row r="472" spans="1:13" ht="23.25" customHeight="1" x14ac:dyDescent="0.25">
      <c r="A472" s="292"/>
      <c r="B472" s="263"/>
      <c r="C472" s="104"/>
      <c r="D472" s="106">
        <v>2019</v>
      </c>
      <c r="E472" s="10">
        <f t="shared" si="17"/>
        <v>19638.2</v>
      </c>
      <c r="F472" s="10">
        <v>0</v>
      </c>
      <c r="G472" s="10">
        <v>16951</v>
      </c>
      <c r="H472" s="10">
        <v>2687.2</v>
      </c>
      <c r="I472" s="10">
        <v>1883.5</v>
      </c>
      <c r="J472" s="11">
        <v>0</v>
      </c>
      <c r="K472" s="263"/>
      <c r="L472" s="107"/>
      <c r="M472" s="8"/>
    </row>
    <row r="473" spans="1:13" ht="25.5" customHeight="1" x14ac:dyDescent="0.25">
      <c r="A473" s="292"/>
      <c r="B473" s="263"/>
      <c r="C473" s="104"/>
      <c r="D473" s="109">
        <v>2020</v>
      </c>
      <c r="E473" s="10">
        <f t="shared" si="17"/>
        <v>216.1</v>
      </c>
      <c r="F473" s="9">
        <v>0</v>
      </c>
      <c r="G473" s="10">
        <v>0</v>
      </c>
      <c r="H473" s="10">
        <v>216.1</v>
      </c>
      <c r="I473" s="10">
        <v>0</v>
      </c>
      <c r="J473" s="11">
        <v>0</v>
      </c>
      <c r="K473" s="263"/>
      <c r="L473" s="107"/>
      <c r="M473" s="8"/>
    </row>
    <row r="474" spans="1:13" ht="21" customHeight="1" x14ac:dyDescent="0.25">
      <c r="A474" s="293"/>
      <c r="B474" s="277"/>
      <c r="C474" s="104"/>
      <c r="D474" s="109">
        <v>2021</v>
      </c>
      <c r="E474" s="10">
        <f t="shared" si="17"/>
        <v>0</v>
      </c>
      <c r="F474" s="9">
        <v>0</v>
      </c>
      <c r="G474" s="10">
        <v>0</v>
      </c>
      <c r="H474" s="10">
        <v>0</v>
      </c>
      <c r="I474" s="10">
        <v>0</v>
      </c>
      <c r="J474" s="11">
        <v>0</v>
      </c>
      <c r="K474" s="263"/>
      <c r="L474" s="107"/>
      <c r="M474" s="8"/>
    </row>
    <row r="475" spans="1:13" ht="23.25" customHeight="1" x14ac:dyDescent="0.25">
      <c r="A475" s="293"/>
      <c r="B475" s="277"/>
      <c r="C475" s="104"/>
      <c r="D475" s="109">
        <v>2022</v>
      </c>
      <c r="E475" s="10">
        <f t="shared" si="17"/>
        <v>0</v>
      </c>
      <c r="F475" s="9">
        <v>0</v>
      </c>
      <c r="G475" s="10">
        <v>0</v>
      </c>
      <c r="H475" s="10">
        <v>0</v>
      </c>
      <c r="I475" s="10">
        <v>0</v>
      </c>
      <c r="J475" s="11">
        <v>0</v>
      </c>
      <c r="K475" s="263"/>
      <c r="L475" s="107"/>
      <c r="M475" s="8"/>
    </row>
    <row r="476" spans="1:13" ht="17.25" customHeight="1" x14ac:dyDescent="0.25">
      <c r="A476" s="293"/>
      <c r="B476" s="277"/>
      <c r="C476" s="104"/>
      <c r="D476" s="109">
        <v>2023</v>
      </c>
      <c r="E476" s="10">
        <f t="shared" si="17"/>
        <v>0</v>
      </c>
      <c r="F476" s="9">
        <v>0</v>
      </c>
      <c r="G476" s="10">
        <v>0</v>
      </c>
      <c r="H476" s="10">
        <v>0</v>
      </c>
      <c r="I476" s="10">
        <v>0</v>
      </c>
      <c r="J476" s="11">
        <v>0</v>
      </c>
      <c r="K476" s="263"/>
      <c r="L476" s="107"/>
      <c r="M476" s="8"/>
    </row>
    <row r="477" spans="1:13" ht="20.25" customHeight="1" x14ac:dyDescent="0.25">
      <c r="A477" s="293"/>
      <c r="B477" s="277"/>
      <c r="C477" s="104"/>
      <c r="D477" s="109">
        <v>2024</v>
      </c>
      <c r="E477" s="10">
        <f t="shared" si="17"/>
        <v>0</v>
      </c>
      <c r="F477" s="9">
        <v>0</v>
      </c>
      <c r="G477" s="10">
        <v>0</v>
      </c>
      <c r="H477" s="10">
        <v>0</v>
      </c>
      <c r="I477" s="10">
        <v>0</v>
      </c>
      <c r="J477" s="11">
        <v>0</v>
      </c>
      <c r="K477" s="263"/>
      <c r="L477" s="107"/>
      <c r="M477" s="8"/>
    </row>
    <row r="478" spans="1:13" ht="18.75" customHeight="1" thickBot="1" x14ac:dyDescent="0.3">
      <c r="A478" s="294"/>
      <c r="B478" s="302"/>
      <c r="C478" s="265"/>
      <c r="D478" s="116">
        <v>2025</v>
      </c>
      <c r="E478" s="117">
        <f t="shared" si="17"/>
        <v>0</v>
      </c>
      <c r="F478" s="158">
        <v>0</v>
      </c>
      <c r="G478" s="117">
        <v>0</v>
      </c>
      <c r="H478" s="117">
        <v>0</v>
      </c>
      <c r="I478" s="117">
        <v>0</v>
      </c>
      <c r="J478" s="231">
        <v>0</v>
      </c>
      <c r="K478" s="266"/>
      <c r="L478" s="295"/>
      <c r="M478" s="8"/>
    </row>
    <row r="479" spans="1:13" ht="18.75" customHeight="1" x14ac:dyDescent="0.25">
      <c r="A479" s="290" t="s">
        <v>145</v>
      </c>
      <c r="B479" s="301" t="s">
        <v>194</v>
      </c>
      <c r="C479" s="145" t="e">
        <f>#REF!+#REF!+#REF!+#REF!+#REF!+#REF!+#REF!+#REF!</f>
        <v>#REF!</v>
      </c>
      <c r="D479" s="99">
        <v>2018</v>
      </c>
      <c r="E479" s="147">
        <f t="shared" si="17"/>
        <v>0</v>
      </c>
      <c r="F479" s="147">
        <v>0</v>
      </c>
      <c r="G479" s="147">
        <v>0</v>
      </c>
      <c r="H479" s="147">
        <v>0</v>
      </c>
      <c r="I479" s="147">
        <v>0</v>
      </c>
      <c r="J479" s="228">
        <v>0</v>
      </c>
      <c r="K479" s="267" t="s">
        <v>146</v>
      </c>
      <c r="L479" s="148" t="s">
        <v>12</v>
      </c>
      <c r="M479" s="8"/>
    </row>
    <row r="480" spans="1:13" ht="23.25" customHeight="1" x14ac:dyDescent="0.25">
      <c r="A480" s="292"/>
      <c r="B480" s="263"/>
      <c r="C480" s="104"/>
      <c r="D480" s="106">
        <v>2019</v>
      </c>
      <c r="E480" s="10">
        <f t="shared" si="17"/>
        <v>0</v>
      </c>
      <c r="F480" s="10">
        <v>0</v>
      </c>
      <c r="G480" s="10">
        <v>0</v>
      </c>
      <c r="H480" s="10">
        <v>0</v>
      </c>
      <c r="I480" s="10">
        <v>0</v>
      </c>
      <c r="J480" s="11">
        <v>0</v>
      </c>
      <c r="K480" s="263"/>
      <c r="L480" s="107"/>
      <c r="M480" s="8"/>
    </row>
    <row r="481" spans="1:13" ht="25.5" customHeight="1" x14ac:dyDescent="0.25">
      <c r="A481" s="292"/>
      <c r="B481" s="263"/>
      <c r="C481" s="104"/>
      <c r="D481" s="109">
        <v>2020</v>
      </c>
      <c r="E481" s="10">
        <f t="shared" si="17"/>
        <v>19536.2</v>
      </c>
      <c r="F481" s="9">
        <v>0</v>
      </c>
      <c r="G481" s="10">
        <v>16347.5</v>
      </c>
      <c r="H481" s="10">
        <v>3188.7</v>
      </c>
      <c r="I481" s="10">
        <v>1877.2</v>
      </c>
      <c r="J481" s="11">
        <v>0</v>
      </c>
      <c r="K481" s="263"/>
      <c r="L481" s="107"/>
      <c r="M481" s="8"/>
    </row>
    <row r="482" spans="1:13" ht="21" customHeight="1" x14ac:dyDescent="0.25">
      <c r="A482" s="293"/>
      <c r="B482" s="277"/>
      <c r="C482" s="104"/>
      <c r="D482" s="109">
        <v>2021</v>
      </c>
      <c r="E482" s="10">
        <f t="shared" si="17"/>
        <v>30612.899999999998</v>
      </c>
      <c r="F482" s="9">
        <v>0</v>
      </c>
      <c r="G482" s="10">
        <v>26865.1</v>
      </c>
      <c r="H482" s="10">
        <v>3747.8</v>
      </c>
      <c r="I482" s="10">
        <v>2986.1</v>
      </c>
      <c r="J482" s="11">
        <v>0</v>
      </c>
      <c r="K482" s="263"/>
      <c r="L482" s="107"/>
      <c r="M482" s="8"/>
    </row>
    <row r="483" spans="1:13" ht="23.25" customHeight="1" x14ac:dyDescent="0.25">
      <c r="A483" s="293"/>
      <c r="B483" s="277"/>
      <c r="C483" s="104"/>
      <c r="D483" s="109">
        <v>2022</v>
      </c>
      <c r="E483" s="10">
        <f t="shared" si="17"/>
        <v>0</v>
      </c>
      <c r="F483" s="9">
        <v>0</v>
      </c>
      <c r="G483" s="10">
        <v>0</v>
      </c>
      <c r="H483" s="10">
        <v>0</v>
      </c>
      <c r="I483" s="10">
        <v>0</v>
      </c>
      <c r="J483" s="11">
        <v>0</v>
      </c>
      <c r="K483" s="263"/>
      <c r="L483" s="107"/>
      <c r="M483" s="8"/>
    </row>
    <row r="484" spans="1:13" ht="24" customHeight="1" x14ac:dyDescent="0.25">
      <c r="A484" s="293"/>
      <c r="B484" s="277"/>
      <c r="C484" s="104"/>
      <c r="D484" s="109">
        <v>2023</v>
      </c>
      <c r="E484" s="10">
        <f>F484+G484+H484+J484</f>
        <v>2829.5</v>
      </c>
      <c r="F484" s="9">
        <v>0</v>
      </c>
      <c r="G484" s="10">
        <f>2674.4-127.9</f>
        <v>2546.5</v>
      </c>
      <c r="H484" s="10">
        <f>297.2-14.2</f>
        <v>283</v>
      </c>
      <c r="I484" s="10">
        <f>297.2-14.2</f>
        <v>283</v>
      </c>
      <c r="J484" s="11">
        <v>0</v>
      </c>
      <c r="K484" s="263"/>
      <c r="L484" s="107"/>
      <c r="M484" s="8"/>
    </row>
    <row r="485" spans="1:13" ht="24" customHeight="1" x14ac:dyDescent="0.25">
      <c r="A485" s="293"/>
      <c r="B485" s="277"/>
      <c r="C485" s="104"/>
      <c r="D485" s="109">
        <v>2024</v>
      </c>
      <c r="E485" s="10">
        <f t="shared" si="17"/>
        <v>13560.800000000001</v>
      </c>
      <c r="F485" s="9">
        <v>0</v>
      </c>
      <c r="G485" s="10">
        <v>11526.6</v>
      </c>
      <c r="H485" s="10">
        <v>2034.2</v>
      </c>
      <c r="I485" s="10">
        <v>2034.2</v>
      </c>
      <c r="J485" s="11">
        <v>0</v>
      </c>
      <c r="K485" s="263"/>
      <c r="L485" s="107"/>
      <c r="M485" s="8"/>
    </row>
    <row r="486" spans="1:13" ht="29.25" customHeight="1" x14ac:dyDescent="0.25">
      <c r="A486" s="293"/>
      <c r="B486" s="277"/>
      <c r="C486" s="104"/>
      <c r="D486" s="109">
        <v>2025</v>
      </c>
      <c r="E486" s="10">
        <f t="shared" si="17"/>
        <v>0</v>
      </c>
      <c r="F486" s="9">
        <v>0</v>
      </c>
      <c r="G486" s="10">
        <v>0</v>
      </c>
      <c r="H486" s="10">
        <v>0</v>
      </c>
      <c r="I486" s="10">
        <v>0</v>
      </c>
      <c r="J486" s="11">
        <v>0</v>
      </c>
      <c r="K486" s="263"/>
      <c r="L486" s="107"/>
      <c r="M486" s="8"/>
    </row>
    <row r="487" spans="1:13" ht="16.5" x14ac:dyDescent="0.25">
      <c r="A487" s="258">
        <v>1</v>
      </c>
      <c r="B487" s="258">
        <v>2</v>
      </c>
      <c r="C487" s="258"/>
      <c r="D487" s="258">
        <v>3</v>
      </c>
      <c r="E487" s="258">
        <v>4</v>
      </c>
      <c r="F487" s="258">
        <v>5</v>
      </c>
      <c r="G487" s="258">
        <v>6</v>
      </c>
      <c r="H487" s="258">
        <v>7</v>
      </c>
      <c r="I487" s="258">
        <v>8</v>
      </c>
      <c r="J487" s="258">
        <v>9</v>
      </c>
      <c r="K487" s="274">
        <v>10</v>
      </c>
      <c r="L487" s="274">
        <v>11</v>
      </c>
      <c r="M487" s="8"/>
    </row>
    <row r="488" spans="1:13" ht="19.5" customHeight="1" x14ac:dyDescent="0.25">
      <c r="A488" s="299" t="s">
        <v>147</v>
      </c>
      <c r="B488" s="276" t="s">
        <v>195</v>
      </c>
      <c r="C488" s="97" t="e">
        <f>#REF!+#REF!+#REF!+#REF!+#REF!+#REF!+#REF!+#REF!</f>
        <v>#REF!</v>
      </c>
      <c r="D488" s="203">
        <v>2018</v>
      </c>
      <c r="E488" s="100">
        <f t="shared" si="17"/>
        <v>0</v>
      </c>
      <c r="F488" s="100">
        <v>0</v>
      </c>
      <c r="G488" s="100">
        <v>0</v>
      </c>
      <c r="H488" s="100">
        <v>0</v>
      </c>
      <c r="I488" s="100">
        <v>0</v>
      </c>
      <c r="J488" s="226">
        <v>0</v>
      </c>
      <c r="K488" s="261" t="s">
        <v>148</v>
      </c>
      <c r="L488" s="101" t="s">
        <v>12</v>
      </c>
      <c r="M488" s="8"/>
    </row>
    <row r="489" spans="1:13" ht="18" customHeight="1" x14ac:dyDescent="0.25">
      <c r="A489" s="292"/>
      <c r="B489" s="263"/>
      <c r="C489" s="104"/>
      <c r="D489" s="106">
        <v>2019</v>
      </c>
      <c r="E489" s="10">
        <f t="shared" ref="E489:E553" si="18">F489+G489+H489+J489</f>
        <v>3371</v>
      </c>
      <c r="F489" s="10">
        <v>0</v>
      </c>
      <c r="G489" s="10">
        <v>3202.4</v>
      </c>
      <c r="H489" s="10">
        <v>168.6</v>
      </c>
      <c r="I489" s="10">
        <v>168.6</v>
      </c>
      <c r="J489" s="11">
        <v>0</v>
      </c>
      <c r="K489" s="263"/>
      <c r="L489" s="107"/>
      <c r="M489" s="8"/>
    </row>
    <row r="490" spans="1:13" ht="18" customHeight="1" x14ac:dyDescent="0.25">
      <c r="A490" s="292"/>
      <c r="B490" s="263"/>
      <c r="C490" s="104"/>
      <c r="D490" s="109">
        <v>2020</v>
      </c>
      <c r="E490" s="10">
        <f t="shared" si="18"/>
        <v>0</v>
      </c>
      <c r="F490" s="9">
        <v>0</v>
      </c>
      <c r="G490" s="10">
        <v>0</v>
      </c>
      <c r="H490" s="10">
        <v>0</v>
      </c>
      <c r="I490" s="10">
        <v>0</v>
      </c>
      <c r="J490" s="11">
        <v>0</v>
      </c>
      <c r="K490" s="263"/>
      <c r="L490" s="107"/>
      <c r="M490" s="8"/>
    </row>
    <row r="491" spans="1:13" ht="20.25" customHeight="1" x14ac:dyDescent="0.25">
      <c r="A491" s="293"/>
      <c r="B491" s="277"/>
      <c r="C491" s="104"/>
      <c r="D491" s="109">
        <v>2021</v>
      </c>
      <c r="E491" s="10">
        <f t="shared" si="18"/>
        <v>0</v>
      </c>
      <c r="F491" s="9">
        <v>0</v>
      </c>
      <c r="G491" s="10">
        <v>0</v>
      </c>
      <c r="H491" s="10">
        <v>0</v>
      </c>
      <c r="I491" s="10">
        <v>0</v>
      </c>
      <c r="J491" s="11">
        <v>0</v>
      </c>
      <c r="K491" s="263"/>
      <c r="L491" s="107"/>
      <c r="M491" s="8"/>
    </row>
    <row r="492" spans="1:13" ht="19.5" customHeight="1" x14ac:dyDescent="0.25">
      <c r="A492" s="293"/>
      <c r="B492" s="277"/>
      <c r="C492" s="104"/>
      <c r="D492" s="109">
        <v>2022</v>
      </c>
      <c r="E492" s="10">
        <f t="shared" si="18"/>
        <v>0</v>
      </c>
      <c r="F492" s="9">
        <v>0</v>
      </c>
      <c r="G492" s="10">
        <v>0</v>
      </c>
      <c r="H492" s="10">
        <v>0</v>
      </c>
      <c r="I492" s="10">
        <v>0</v>
      </c>
      <c r="J492" s="11">
        <v>0</v>
      </c>
      <c r="K492" s="263"/>
      <c r="L492" s="107"/>
      <c r="M492" s="8"/>
    </row>
    <row r="493" spans="1:13" ht="24" customHeight="1" x14ac:dyDescent="0.25">
      <c r="A493" s="293"/>
      <c r="B493" s="277"/>
      <c r="C493" s="104"/>
      <c r="D493" s="109">
        <v>2023</v>
      </c>
      <c r="E493" s="10">
        <f t="shared" si="18"/>
        <v>0</v>
      </c>
      <c r="F493" s="110">
        <v>0</v>
      </c>
      <c r="G493" s="10">
        <v>0</v>
      </c>
      <c r="H493" s="10">
        <v>0</v>
      </c>
      <c r="I493" s="10">
        <v>0</v>
      </c>
      <c r="J493" s="11">
        <v>0</v>
      </c>
      <c r="K493" s="263"/>
      <c r="L493" s="107"/>
      <c r="M493" s="8"/>
    </row>
    <row r="494" spans="1:13" ht="29.25" customHeight="1" x14ac:dyDescent="0.25">
      <c r="A494" s="293"/>
      <c r="B494" s="277"/>
      <c r="C494" s="104"/>
      <c r="D494" s="109">
        <v>2024</v>
      </c>
      <c r="E494" s="10">
        <f t="shared" si="18"/>
        <v>0</v>
      </c>
      <c r="F494" s="110">
        <v>0</v>
      </c>
      <c r="G494" s="10">
        <v>0</v>
      </c>
      <c r="H494" s="10">
        <v>0</v>
      </c>
      <c r="I494" s="10">
        <v>0</v>
      </c>
      <c r="J494" s="11">
        <v>0</v>
      </c>
      <c r="K494" s="263"/>
      <c r="L494" s="107"/>
      <c r="M494" s="8"/>
    </row>
    <row r="495" spans="1:13" ht="53.25" customHeight="1" thickBot="1" x14ac:dyDescent="0.3">
      <c r="A495" s="294"/>
      <c r="B495" s="302"/>
      <c r="C495" s="265"/>
      <c r="D495" s="116">
        <v>2025</v>
      </c>
      <c r="E495" s="117">
        <f t="shared" si="18"/>
        <v>0</v>
      </c>
      <c r="F495" s="118">
        <v>0</v>
      </c>
      <c r="G495" s="117">
        <v>0</v>
      </c>
      <c r="H495" s="117">
        <v>0</v>
      </c>
      <c r="I495" s="117">
        <v>0</v>
      </c>
      <c r="J495" s="231">
        <v>0</v>
      </c>
      <c r="K495" s="266"/>
      <c r="L495" s="295"/>
      <c r="M495" s="8"/>
    </row>
    <row r="496" spans="1:13" ht="26.25" customHeight="1" x14ac:dyDescent="0.25">
      <c r="A496" s="296" t="s">
        <v>149</v>
      </c>
      <c r="B496" s="303" t="s">
        <v>192</v>
      </c>
      <c r="C496" s="145" t="e">
        <f>#REF!+#REF!+#REF!+#REF!+#REF!+#REF!+#REF!+#REF!</f>
        <v>#REF!</v>
      </c>
      <c r="D496" s="99">
        <v>2018</v>
      </c>
      <c r="E496" s="147">
        <f t="shared" si="18"/>
        <v>0</v>
      </c>
      <c r="F496" s="147">
        <v>0</v>
      </c>
      <c r="G496" s="147">
        <v>0</v>
      </c>
      <c r="H496" s="147">
        <v>0</v>
      </c>
      <c r="I496" s="147">
        <v>0</v>
      </c>
      <c r="J496" s="228">
        <v>0</v>
      </c>
      <c r="K496" s="267" t="s">
        <v>150</v>
      </c>
      <c r="L496" s="148" t="s">
        <v>12</v>
      </c>
      <c r="M496" s="8"/>
    </row>
    <row r="497" spans="1:13" ht="23.25" customHeight="1" x14ac:dyDescent="0.25">
      <c r="A497" s="286"/>
      <c r="B497" s="251"/>
      <c r="C497" s="104"/>
      <c r="D497" s="106">
        <v>2019</v>
      </c>
      <c r="E497" s="10">
        <f t="shared" si="18"/>
        <v>0</v>
      </c>
      <c r="F497" s="10">
        <v>0</v>
      </c>
      <c r="G497" s="10">
        <v>0</v>
      </c>
      <c r="H497" s="10">
        <v>0</v>
      </c>
      <c r="I497" s="10">
        <v>0</v>
      </c>
      <c r="J497" s="11">
        <v>0</v>
      </c>
      <c r="K497" s="263"/>
      <c r="L497" s="107"/>
      <c r="M497" s="8"/>
    </row>
    <row r="498" spans="1:13" ht="25.5" customHeight="1" x14ac:dyDescent="0.25">
      <c r="A498" s="286"/>
      <c r="B498" s="251"/>
      <c r="C498" s="104"/>
      <c r="D498" s="109">
        <v>2020</v>
      </c>
      <c r="E498" s="10">
        <f t="shared" si="18"/>
        <v>1175.8999999999999</v>
      </c>
      <c r="F498" s="9">
        <v>0</v>
      </c>
      <c r="G498" s="10">
        <v>1117.0999999999999</v>
      </c>
      <c r="H498" s="10">
        <v>58.8</v>
      </c>
      <c r="I498" s="10">
        <v>58.8</v>
      </c>
      <c r="J498" s="11">
        <v>0</v>
      </c>
      <c r="K498" s="263"/>
      <c r="L498" s="107"/>
      <c r="M498" s="8"/>
    </row>
    <row r="499" spans="1:13" ht="21" customHeight="1" x14ac:dyDescent="0.25">
      <c r="A499" s="287"/>
      <c r="B499" s="304"/>
      <c r="C499" s="104"/>
      <c r="D499" s="109">
        <v>2021</v>
      </c>
      <c r="E499" s="10">
        <f t="shared" si="18"/>
        <v>0</v>
      </c>
      <c r="F499" s="9">
        <v>0</v>
      </c>
      <c r="G499" s="10">
        <v>0</v>
      </c>
      <c r="H499" s="10">
        <v>0</v>
      </c>
      <c r="I499" s="10">
        <v>0</v>
      </c>
      <c r="J499" s="11">
        <v>0</v>
      </c>
      <c r="K499" s="263"/>
      <c r="L499" s="107"/>
      <c r="M499" s="8"/>
    </row>
    <row r="500" spans="1:13" ht="23.25" customHeight="1" x14ac:dyDescent="0.25">
      <c r="A500" s="287"/>
      <c r="B500" s="304"/>
      <c r="C500" s="104"/>
      <c r="D500" s="109">
        <v>2022</v>
      </c>
      <c r="E500" s="10">
        <f t="shared" si="18"/>
        <v>0</v>
      </c>
      <c r="F500" s="9">
        <v>0</v>
      </c>
      <c r="G500" s="10">
        <v>0</v>
      </c>
      <c r="H500" s="10">
        <v>0</v>
      </c>
      <c r="I500" s="10">
        <v>0</v>
      </c>
      <c r="J500" s="11">
        <v>0</v>
      </c>
      <c r="K500" s="263"/>
      <c r="L500" s="107"/>
      <c r="M500" s="8"/>
    </row>
    <row r="501" spans="1:13" ht="24" customHeight="1" x14ac:dyDescent="0.25">
      <c r="A501" s="287"/>
      <c r="B501" s="304"/>
      <c r="C501" s="104"/>
      <c r="D501" s="109">
        <v>2023</v>
      </c>
      <c r="E501" s="10">
        <f t="shared" si="18"/>
        <v>0</v>
      </c>
      <c r="F501" s="9">
        <v>0</v>
      </c>
      <c r="G501" s="10">
        <v>0</v>
      </c>
      <c r="H501" s="10">
        <v>0</v>
      </c>
      <c r="I501" s="10">
        <v>0</v>
      </c>
      <c r="J501" s="11">
        <v>0</v>
      </c>
      <c r="K501" s="263"/>
      <c r="L501" s="107"/>
      <c r="M501" s="8"/>
    </row>
    <row r="502" spans="1:13" ht="24" customHeight="1" x14ac:dyDescent="0.25">
      <c r="A502" s="287"/>
      <c r="B502" s="304"/>
      <c r="C502" s="104"/>
      <c r="D502" s="109">
        <v>2024</v>
      </c>
      <c r="E502" s="10">
        <f t="shared" si="18"/>
        <v>0</v>
      </c>
      <c r="F502" s="9">
        <v>0</v>
      </c>
      <c r="G502" s="10">
        <v>0</v>
      </c>
      <c r="H502" s="10">
        <v>0</v>
      </c>
      <c r="I502" s="10">
        <v>0</v>
      </c>
      <c r="J502" s="11">
        <v>0</v>
      </c>
      <c r="K502" s="263"/>
      <c r="L502" s="107"/>
      <c r="M502" s="8"/>
    </row>
    <row r="503" spans="1:13" ht="30" customHeight="1" thickBot="1" x14ac:dyDescent="0.3">
      <c r="A503" s="287"/>
      <c r="B503" s="304"/>
      <c r="C503" s="104"/>
      <c r="D503" s="109">
        <v>2025</v>
      </c>
      <c r="E503" s="10">
        <f t="shared" si="18"/>
        <v>0</v>
      </c>
      <c r="F503" s="9">
        <v>0</v>
      </c>
      <c r="G503" s="10">
        <v>0</v>
      </c>
      <c r="H503" s="10">
        <v>0</v>
      </c>
      <c r="I503" s="10">
        <v>0</v>
      </c>
      <c r="J503" s="11">
        <v>0</v>
      </c>
      <c r="K503" s="263"/>
      <c r="L503" s="107"/>
      <c r="M503" s="8"/>
    </row>
    <row r="504" spans="1:13" ht="26.25" customHeight="1" x14ac:dyDescent="0.25">
      <c r="A504" s="296" t="s">
        <v>151</v>
      </c>
      <c r="B504" s="275" t="s">
        <v>152</v>
      </c>
      <c r="C504" s="145" t="e">
        <f>#REF!+#REF!+#REF!+#REF!+#REF!+#REF!+#REF!+#REF!</f>
        <v>#REF!</v>
      </c>
      <c r="D504" s="99">
        <v>2018</v>
      </c>
      <c r="E504" s="147">
        <f t="shared" si="18"/>
        <v>0</v>
      </c>
      <c r="F504" s="147">
        <v>0</v>
      </c>
      <c r="G504" s="147">
        <v>0</v>
      </c>
      <c r="H504" s="147">
        <v>0</v>
      </c>
      <c r="I504" s="147">
        <v>0</v>
      </c>
      <c r="J504" s="228">
        <v>0</v>
      </c>
      <c r="K504" s="267" t="s">
        <v>153</v>
      </c>
      <c r="L504" s="148" t="s">
        <v>38</v>
      </c>
      <c r="M504" s="8"/>
    </row>
    <row r="505" spans="1:13" ht="23.25" customHeight="1" x14ac:dyDescent="0.25">
      <c r="A505" s="286"/>
      <c r="B505" s="63"/>
      <c r="C505" s="104"/>
      <c r="D505" s="106">
        <v>2019</v>
      </c>
      <c r="E505" s="10">
        <f t="shared" si="18"/>
        <v>216.8</v>
      </c>
      <c r="F505" s="10">
        <v>0</v>
      </c>
      <c r="G505" s="10">
        <v>0</v>
      </c>
      <c r="H505" s="10">
        <v>216.8</v>
      </c>
      <c r="I505" s="10">
        <v>0</v>
      </c>
      <c r="J505" s="11">
        <v>0</v>
      </c>
      <c r="K505" s="263"/>
      <c r="L505" s="107"/>
      <c r="M505" s="8"/>
    </row>
    <row r="506" spans="1:13" ht="25.5" customHeight="1" x14ac:dyDescent="0.25">
      <c r="A506" s="286"/>
      <c r="B506" s="63"/>
      <c r="C506" s="104"/>
      <c r="D506" s="109">
        <v>2020</v>
      </c>
      <c r="E506" s="10">
        <f t="shared" si="18"/>
        <v>0</v>
      </c>
      <c r="F506" s="9">
        <v>0</v>
      </c>
      <c r="G506" s="10">
        <v>0</v>
      </c>
      <c r="H506" s="10">
        <v>0</v>
      </c>
      <c r="I506" s="10">
        <v>0</v>
      </c>
      <c r="J506" s="11">
        <v>0</v>
      </c>
      <c r="K506" s="263"/>
      <c r="L506" s="107"/>
      <c r="M506" s="8"/>
    </row>
    <row r="507" spans="1:13" ht="21" customHeight="1" x14ac:dyDescent="0.25">
      <c r="A507" s="287"/>
      <c r="B507" s="201"/>
      <c r="C507" s="104"/>
      <c r="D507" s="109">
        <v>2021</v>
      </c>
      <c r="E507" s="10">
        <f t="shared" si="18"/>
        <v>0</v>
      </c>
      <c r="F507" s="9">
        <v>0</v>
      </c>
      <c r="G507" s="10">
        <v>0</v>
      </c>
      <c r="H507" s="10">
        <v>0</v>
      </c>
      <c r="I507" s="10">
        <v>0</v>
      </c>
      <c r="J507" s="11">
        <v>0</v>
      </c>
      <c r="K507" s="263"/>
      <c r="L507" s="107"/>
      <c r="M507" s="8"/>
    </row>
    <row r="508" spans="1:13" ht="23.25" customHeight="1" x14ac:dyDescent="0.25">
      <c r="A508" s="287"/>
      <c r="B508" s="201"/>
      <c r="C508" s="104"/>
      <c r="D508" s="109">
        <v>2022</v>
      </c>
      <c r="E508" s="10">
        <f t="shared" si="18"/>
        <v>0</v>
      </c>
      <c r="F508" s="9">
        <v>0</v>
      </c>
      <c r="G508" s="10">
        <v>0</v>
      </c>
      <c r="H508" s="10">
        <v>0</v>
      </c>
      <c r="I508" s="10">
        <v>0</v>
      </c>
      <c r="J508" s="11">
        <v>0</v>
      </c>
      <c r="K508" s="263"/>
      <c r="L508" s="107"/>
      <c r="M508" s="8"/>
    </row>
    <row r="509" spans="1:13" ht="24" customHeight="1" x14ac:dyDescent="0.25">
      <c r="A509" s="287"/>
      <c r="B509" s="201"/>
      <c r="C509" s="104"/>
      <c r="D509" s="109">
        <v>2023</v>
      </c>
      <c r="E509" s="10">
        <f t="shared" si="18"/>
        <v>0</v>
      </c>
      <c r="F509" s="9">
        <v>0</v>
      </c>
      <c r="G509" s="10">
        <v>0</v>
      </c>
      <c r="H509" s="10">
        <v>0</v>
      </c>
      <c r="I509" s="10">
        <v>0</v>
      </c>
      <c r="J509" s="11">
        <v>0</v>
      </c>
      <c r="K509" s="263"/>
      <c r="L509" s="107"/>
      <c r="M509" s="8"/>
    </row>
    <row r="510" spans="1:13" ht="24" customHeight="1" x14ac:dyDescent="0.25">
      <c r="A510" s="287"/>
      <c r="B510" s="201"/>
      <c r="C510" s="104"/>
      <c r="D510" s="109">
        <v>2024</v>
      </c>
      <c r="E510" s="10">
        <f t="shared" si="18"/>
        <v>0</v>
      </c>
      <c r="F510" s="9">
        <v>0</v>
      </c>
      <c r="G510" s="10">
        <v>0</v>
      </c>
      <c r="H510" s="10">
        <v>0</v>
      </c>
      <c r="I510" s="10">
        <v>0</v>
      </c>
      <c r="J510" s="11">
        <v>0</v>
      </c>
      <c r="K510" s="263"/>
      <c r="L510" s="107"/>
      <c r="M510" s="8"/>
    </row>
    <row r="511" spans="1:13" ht="24.75" customHeight="1" thickBot="1" x14ac:dyDescent="0.3">
      <c r="A511" s="298"/>
      <c r="B511" s="230"/>
      <c r="C511" s="265"/>
      <c r="D511" s="116">
        <v>2025</v>
      </c>
      <c r="E511" s="117">
        <f t="shared" si="18"/>
        <v>0</v>
      </c>
      <c r="F511" s="158">
        <v>0</v>
      </c>
      <c r="G511" s="117">
        <v>0</v>
      </c>
      <c r="H511" s="117">
        <v>0</v>
      </c>
      <c r="I511" s="117">
        <v>0</v>
      </c>
      <c r="J511" s="231">
        <v>0</v>
      </c>
      <c r="K511" s="266"/>
      <c r="L511" s="295"/>
      <c r="M511" s="8"/>
    </row>
    <row r="512" spans="1:13" ht="26.25" customHeight="1" x14ac:dyDescent="0.25">
      <c r="A512" s="290" t="s">
        <v>154</v>
      </c>
      <c r="B512" s="280" t="s">
        <v>191</v>
      </c>
      <c r="C512" s="97" t="e">
        <f>#REF!+#REF!+#REF!+#REF!+#REF!+#REF!+#REF!+#REF!</f>
        <v>#REF!</v>
      </c>
      <c r="D512" s="203">
        <v>2018</v>
      </c>
      <c r="E512" s="100">
        <f t="shared" si="18"/>
        <v>0</v>
      </c>
      <c r="F512" s="100">
        <v>0</v>
      </c>
      <c r="G512" s="100">
        <v>0</v>
      </c>
      <c r="H512" s="100">
        <v>0</v>
      </c>
      <c r="I512" s="100">
        <v>0</v>
      </c>
      <c r="J512" s="226">
        <v>0</v>
      </c>
      <c r="K512" s="261" t="s">
        <v>155</v>
      </c>
      <c r="L512" s="101" t="s">
        <v>12</v>
      </c>
      <c r="M512" s="8"/>
    </row>
    <row r="513" spans="1:13" ht="23.25" customHeight="1" x14ac:dyDescent="0.25">
      <c r="A513" s="292"/>
      <c r="B513" s="205"/>
      <c r="C513" s="104"/>
      <c r="D513" s="106">
        <v>2019</v>
      </c>
      <c r="E513" s="10">
        <f t="shared" si="18"/>
        <v>9990.3000000000011</v>
      </c>
      <c r="F513" s="10">
        <v>0</v>
      </c>
      <c r="G513" s="10">
        <v>9490.7000000000007</v>
      </c>
      <c r="H513" s="10">
        <v>499.6</v>
      </c>
      <c r="I513" s="10">
        <v>499.6</v>
      </c>
      <c r="J513" s="11">
        <v>0</v>
      </c>
      <c r="K513" s="263"/>
      <c r="L513" s="107"/>
      <c r="M513" s="8"/>
    </row>
    <row r="514" spans="1:13" ht="25.5" customHeight="1" x14ac:dyDescent="0.25">
      <c r="A514" s="292"/>
      <c r="B514" s="205"/>
      <c r="C514" s="104"/>
      <c r="D514" s="109">
        <v>2020</v>
      </c>
      <c r="E514" s="10">
        <f t="shared" si="18"/>
        <v>10735.5</v>
      </c>
      <c r="F514" s="9">
        <v>0</v>
      </c>
      <c r="G514" s="10">
        <v>10198.700000000001</v>
      </c>
      <c r="H514" s="10">
        <v>536.79999999999995</v>
      </c>
      <c r="I514" s="10">
        <v>536.79999999999995</v>
      </c>
      <c r="J514" s="11">
        <v>0</v>
      </c>
      <c r="K514" s="263"/>
      <c r="L514" s="107"/>
      <c r="M514" s="8"/>
    </row>
    <row r="515" spans="1:13" ht="21" customHeight="1" x14ac:dyDescent="0.25">
      <c r="A515" s="293"/>
      <c r="B515" s="206"/>
      <c r="C515" s="104"/>
      <c r="D515" s="109">
        <v>2021</v>
      </c>
      <c r="E515" s="10">
        <f t="shared" si="18"/>
        <v>0</v>
      </c>
      <c r="F515" s="9">
        <v>0</v>
      </c>
      <c r="G515" s="10">
        <v>0</v>
      </c>
      <c r="H515" s="10">
        <v>0</v>
      </c>
      <c r="I515" s="10">
        <v>0</v>
      </c>
      <c r="J515" s="11">
        <v>0</v>
      </c>
      <c r="K515" s="263"/>
      <c r="L515" s="107"/>
      <c r="M515" s="8"/>
    </row>
    <row r="516" spans="1:13" ht="23.25" customHeight="1" x14ac:dyDescent="0.25">
      <c r="A516" s="293"/>
      <c r="B516" s="206"/>
      <c r="C516" s="104"/>
      <c r="D516" s="109">
        <v>2022</v>
      </c>
      <c r="E516" s="10">
        <f t="shared" si="18"/>
        <v>0</v>
      </c>
      <c r="F516" s="9">
        <v>0</v>
      </c>
      <c r="G516" s="10">
        <v>0</v>
      </c>
      <c r="H516" s="10">
        <v>0</v>
      </c>
      <c r="I516" s="10">
        <v>0</v>
      </c>
      <c r="J516" s="11">
        <v>0</v>
      </c>
      <c r="K516" s="263"/>
      <c r="L516" s="107"/>
      <c r="M516" s="8"/>
    </row>
    <row r="517" spans="1:13" ht="24" customHeight="1" x14ac:dyDescent="0.25">
      <c r="A517" s="293"/>
      <c r="B517" s="206"/>
      <c r="C517" s="104"/>
      <c r="D517" s="109">
        <v>2023</v>
      </c>
      <c r="E517" s="10">
        <f t="shared" si="18"/>
        <v>0</v>
      </c>
      <c r="F517" s="9">
        <v>0</v>
      </c>
      <c r="G517" s="10">
        <v>0</v>
      </c>
      <c r="H517" s="10">
        <v>0</v>
      </c>
      <c r="I517" s="10">
        <v>0</v>
      </c>
      <c r="J517" s="11">
        <v>0</v>
      </c>
      <c r="K517" s="263"/>
      <c r="L517" s="107"/>
      <c r="M517" s="8"/>
    </row>
    <row r="518" spans="1:13" ht="24" customHeight="1" x14ac:dyDescent="0.25">
      <c r="A518" s="293"/>
      <c r="B518" s="206"/>
      <c r="C518" s="104"/>
      <c r="D518" s="109">
        <v>2024</v>
      </c>
      <c r="E518" s="10">
        <f t="shared" si="18"/>
        <v>0</v>
      </c>
      <c r="F518" s="9">
        <v>0</v>
      </c>
      <c r="G518" s="10">
        <v>0</v>
      </c>
      <c r="H518" s="10">
        <v>0</v>
      </c>
      <c r="I518" s="10">
        <v>0</v>
      </c>
      <c r="J518" s="11">
        <v>0</v>
      </c>
      <c r="K518" s="263"/>
      <c r="L518" s="107"/>
      <c r="M518" s="8"/>
    </row>
    <row r="519" spans="1:13" ht="29.25" customHeight="1" thickBot="1" x14ac:dyDescent="0.3">
      <c r="A519" s="294"/>
      <c r="B519" s="305"/>
      <c r="C519" s="115"/>
      <c r="D519" s="126">
        <v>2025</v>
      </c>
      <c r="E519" s="127">
        <f t="shared" si="18"/>
        <v>0</v>
      </c>
      <c r="F519" s="128">
        <v>0</v>
      </c>
      <c r="G519" s="127">
        <v>0</v>
      </c>
      <c r="H519" s="127">
        <v>0</v>
      </c>
      <c r="I519" s="127">
        <v>0</v>
      </c>
      <c r="J519" s="270">
        <v>0</v>
      </c>
      <c r="K519" s="271"/>
      <c r="L519" s="289"/>
      <c r="M519" s="8"/>
    </row>
    <row r="520" spans="1:13" ht="19.5" customHeight="1" x14ac:dyDescent="0.25">
      <c r="A520" s="290" t="s">
        <v>156</v>
      </c>
      <c r="B520" s="291" t="s">
        <v>157</v>
      </c>
      <c r="C520" s="145" t="e">
        <f>#REF!+#REF!+#REF!+#REF!+#REF!+#REF!+#REF!+#REF!</f>
        <v>#REF!</v>
      </c>
      <c r="D520" s="99">
        <v>2018</v>
      </c>
      <c r="E520" s="147">
        <f t="shared" si="18"/>
        <v>0</v>
      </c>
      <c r="F520" s="147">
        <v>0</v>
      </c>
      <c r="G520" s="147">
        <v>0</v>
      </c>
      <c r="H520" s="147">
        <v>0</v>
      </c>
      <c r="I520" s="147">
        <v>0</v>
      </c>
      <c r="J520" s="228">
        <v>0</v>
      </c>
      <c r="K520" s="267" t="s">
        <v>159</v>
      </c>
      <c r="L520" s="148" t="s">
        <v>38</v>
      </c>
      <c r="M520" s="8"/>
    </row>
    <row r="521" spans="1:13" ht="17.25" customHeight="1" x14ac:dyDescent="0.25">
      <c r="A521" s="292"/>
      <c r="B521" s="205"/>
      <c r="C521" s="104"/>
      <c r="D521" s="106">
        <v>2019</v>
      </c>
      <c r="E521" s="10">
        <f t="shared" si="18"/>
        <v>557.79999999999995</v>
      </c>
      <c r="F521" s="10">
        <v>0</v>
      </c>
      <c r="G521" s="10">
        <v>0</v>
      </c>
      <c r="H521" s="10">
        <v>557.79999999999995</v>
      </c>
      <c r="I521" s="10">
        <v>0</v>
      </c>
      <c r="J521" s="11">
        <v>0</v>
      </c>
      <c r="K521" s="263"/>
      <c r="L521" s="107"/>
      <c r="M521" s="8"/>
    </row>
    <row r="522" spans="1:13" ht="18.75" customHeight="1" x14ac:dyDescent="0.25">
      <c r="A522" s="292"/>
      <c r="B522" s="205"/>
      <c r="C522" s="104"/>
      <c r="D522" s="109">
        <v>2020</v>
      </c>
      <c r="E522" s="10">
        <f t="shared" si="18"/>
        <v>296.10000000000002</v>
      </c>
      <c r="F522" s="9">
        <v>0</v>
      </c>
      <c r="G522" s="10">
        <v>0</v>
      </c>
      <c r="H522" s="10">
        <v>296.10000000000002</v>
      </c>
      <c r="I522" s="10">
        <v>0</v>
      </c>
      <c r="J522" s="11">
        <v>0</v>
      </c>
      <c r="K522" s="263"/>
      <c r="L522" s="107"/>
      <c r="M522" s="8"/>
    </row>
    <row r="523" spans="1:13" ht="18" customHeight="1" x14ac:dyDescent="0.25">
      <c r="A523" s="292"/>
      <c r="B523" s="206"/>
      <c r="C523" s="104"/>
      <c r="D523" s="109">
        <v>2021</v>
      </c>
      <c r="E523" s="10">
        <f t="shared" si="18"/>
        <v>0</v>
      </c>
      <c r="F523" s="9">
        <v>0</v>
      </c>
      <c r="G523" s="10">
        <v>0</v>
      </c>
      <c r="H523" s="10">
        <v>0</v>
      </c>
      <c r="I523" s="10">
        <v>0</v>
      </c>
      <c r="J523" s="11">
        <v>0</v>
      </c>
      <c r="K523" s="263"/>
      <c r="L523" s="107"/>
      <c r="M523" s="8"/>
    </row>
    <row r="524" spans="1:13" ht="16.5" customHeight="1" x14ac:dyDescent="0.25">
      <c r="A524" s="292"/>
      <c r="B524" s="206"/>
      <c r="C524" s="104"/>
      <c r="D524" s="109">
        <v>2022</v>
      </c>
      <c r="E524" s="10">
        <f t="shared" si="18"/>
        <v>0</v>
      </c>
      <c r="F524" s="9">
        <v>0</v>
      </c>
      <c r="G524" s="10">
        <v>0</v>
      </c>
      <c r="H524" s="10">
        <v>0</v>
      </c>
      <c r="I524" s="10">
        <v>0</v>
      </c>
      <c r="J524" s="11">
        <v>0</v>
      </c>
      <c r="K524" s="263"/>
      <c r="L524" s="107"/>
      <c r="M524" s="8"/>
    </row>
    <row r="525" spans="1:13" ht="18.75" customHeight="1" x14ac:dyDescent="0.25">
      <c r="A525" s="292"/>
      <c r="B525" s="206"/>
      <c r="C525" s="104"/>
      <c r="D525" s="109">
        <v>2023</v>
      </c>
      <c r="E525" s="10">
        <f t="shared" si="18"/>
        <v>0</v>
      </c>
      <c r="F525" s="9">
        <v>0</v>
      </c>
      <c r="G525" s="10">
        <v>0</v>
      </c>
      <c r="H525" s="10">
        <v>0</v>
      </c>
      <c r="I525" s="10">
        <v>0</v>
      </c>
      <c r="J525" s="11">
        <v>0</v>
      </c>
      <c r="K525" s="263"/>
      <c r="L525" s="107"/>
      <c r="M525" s="8"/>
    </row>
    <row r="526" spans="1:13" ht="18" customHeight="1" x14ac:dyDescent="0.25">
      <c r="A526" s="292"/>
      <c r="B526" s="206"/>
      <c r="C526" s="104"/>
      <c r="D526" s="109">
        <v>2024</v>
      </c>
      <c r="E526" s="10">
        <f t="shared" si="18"/>
        <v>0</v>
      </c>
      <c r="F526" s="9">
        <v>0</v>
      </c>
      <c r="G526" s="10">
        <v>0</v>
      </c>
      <c r="H526" s="10">
        <v>0</v>
      </c>
      <c r="I526" s="10">
        <v>0</v>
      </c>
      <c r="J526" s="11">
        <v>0</v>
      </c>
      <c r="K526" s="263"/>
      <c r="L526" s="107"/>
      <c r="M526" s="8"/>
    </row>
    <row r="527" spans="1:13" ht="17.25" customHeight="1" thickBot="1" x14ac:dyDescent="0.3">
      <c r="A527" s="292"/>
      <c r="B527" s="305"/>
      <c r="C527" s="115"/>
      <c r="D527" s="126">
        <v>2025</v>
      </c>
      <c r="E527" s="127">
        <f t="shared" si="18"/>
        <v>0</v>
      </c>
      <c r="F527" s="128">
        <v>0</v>
      </c>
      <c r="G527" s="127">
        <v>0</v>
      </c>
      <c r="H527" s="127">
        <v>0</v>
      </c>
      <c r="I527" s="127">
        <v>0</v>
      </c>
      <c r="J527" s="270">
        <v>0</v>
      </c>
      <c r="K527" s="271"/>
      <c r="L527" s="289"/>
      <c r="M527" s="8"/>
    </row>
    <row r="528" spans="1:13" ht="16.5" customHeight="1" x14ac:dyDescent="0.25">
      <c r="A528" s="292"/>
      <c r="B528" s="275" t="s">
        <v>158</v>
      </c>
      <c r="C528" s="145" t="e">
        <f>#REF!+#REF!+#REF!+#REF!+#REF!+#REF!+#REF!+#REF!</f>
        <v>#REF!</v>
      </c>
      <c r="D528" s="99">
        <v>2018</v>
      </c>
      <c r="E528" s="147">
        <f t="shared" si="18"/>
        <v>0</v>
      </c>
      <c r="F528" s="147">
        <v>0</v>
      </c>
      <c r="G528" s="147">
        <v>0</v>
      </c>
      <c r="H528" s="147">
        <v>0</v>
      </c>
      <c r="I528" s="147">
        <v>0</v>
      </c>
      <c r="J528" s="228">
        <v>0</v>
      </c>
      <c r="K528" s="267" t="s">
        <v>317</v>
      </c>
      <c r="L528" s="148" t="s">
        <v>160</v>
      </c>
      <c r="M528" s="8"/>
    </row>
    <row r="529" spans="1:13" ht="18" customHeight="1" x14ac:dyDescent="0.25">
      <c r="A529" s="292"/>
      <c r="B529" s="63"/>
      <c r="C529" s="104"/>
      <c r="D529" s="106">
        <v>2019</v>
      </c>
      <c r="E529" s="10">
        <f t="shared" si="18"/>
        <v>0</v>
      </c>
      <c r="F529" s="10">
        <v>0</v>
      </c>
      <c r="G529" s="10">
        <v>0</v>
      </c>
      <c r="H529" s="10">
        <v>0</v>
      </c>
      <c r="I529" s="10">
        <v>0</v>
      </c>
      <c r="J529" s="11">
        <v>0</v>
      </c>
      <c r="K529" s="263"/>
      <c r="L529" s="107"/>
      <c r="M529" s="8"/>
    </row>
    <row r="530" spans="1:13" ht="18" customHeight="1" x14ac:dyDescent="0.25">
      <c r="A530" s="292"/>
      <c r="B530" s="63"/>
      <c r="C530" s="104"/>
      <c r="D530" s="109">
        <v>2020</v>
      </c>
      <c r="E530" s="10">
        <f t="shared" si="18"/>
        <v>768.5</v>
      </c>
      <c r="F530" s="9">
        <v>0</v>
      </c>
      <c r="G530" s="10">
        <v>0</v>
      </c>
      <c r="H530" s="10">
        <v>768.5</v>
      </c>
      <c r="I530" s="10">
        <v>0</v>
      </c>
      <c r="J530" s="11">
        <v>0</v>
      </c>
      <c r="K530" s="263"/>
      <c r="L530" s="107"/>
      <c r="M530" s="8"/>
    </row>
    <row r="531" spans="1:13" ht="15" customHeight="1" x14ac:dyDescent="0.25">
      <c r="A531" s="292"/>
      <c r="B531" s="201"/>
      <c r="C531" s="104"/>
      <c r="D531" s="109">
        <v>2021</v>
      </c>
      <c r="E531" s="10">
        <f t="shared" si="18"/>
        <v>0</v>
      </c>
      <c r="F531" s="9">
        <v>0</v>
      </c>
      <c r="G531" s="10">
        <v>0</v>
      </c>
      <c r="H531" s="10">
        <v>0</v>
      </c>
      <c r="I531" s="10">
        <v>0</v>
      </c>
      <c r="J531" s="11">
        <v>0</v>
      </c>
      <c r="K531" s="263"/>
      <c r="L531" s="107"/>
      <c r="M531" s="8"/>
    </row>
    <row r="532" spans="1:13" ht="18.75" customHeight="1" x14ac:dyDescent="0.25">
      <c r="A532" s="292"/>
      <c r="B532" s="201"/>
      <c r="C532" s="104"/>
      <c r="D532" s="109">
        <v>2022</v>
      </c>
      <c r="E532" s="10">
        <f t="shared" si="18"/>
        <v>0</v>
      </c>
      <c r="F532" s="9">
        <v>0</v>
      </c>
      <c r="G532" s="10">
        <v>0</v>
      </c>
      <c r="H532" s="10">
        <v>0</v>
      </c>
      <c r="I532" s="10">
        <v>0</v>
      </c>
      <c r="J532" s="11">
        <v>0</v>
      </c>
      <c r="K532" s="263"/>
      <c r="L532" s="107"/>
      <c r="M532" s="8"/>
    </row>
    <row r="533" spans="1:13" ht="16.5" customHeight="1" x14ac:dyDescent="0.25">
      <c r="A533" s="292"/>
      <c r="B533" s="201"/>
      <c r="C533" s="104"/>
      <c r="D533" s="109">
        <v>2023</v>
      </c>
      <c r="E533" s="10">
        <f t="shared" si="18"/>
        <v>0</v>
      </c>
      <c r="F533" s="9">
        <v>0</v>
      </c>
      <c r="G533" s="10">
        <v>0</v>
      </c>
      <c r="H533" s="10">
        <v>0</v>
      </c>
      <c r="I533" s="10">
        <v>0</v>
      </c>
      <c r="J533" s="11">
        <v>0</v>
      </c>
      <c r="K533" s="263"/>
      <c r="L533" s="107"/>
      <c r="M533" s="8"/>
    </row>
    <row r="534" spans="1:13" ht="15.75" customHeight="1" x14ac:dyDescent="0.25">
      <c r="A534" s="292"/>
      <c r="B534" s="201"/>
      <c r="C534" s="104"/>
      <c r="D534" s="109">
        <v>2024</v>
      </c>
      <c r="E534" s="10">
        <f t="shared" si="18"/>
        <v>0</v>
      </c>
      <c r="F534" s="9">
        <v>0</v>
      </c>
      <c r="G534" s="10">
        <v>0</v>
      </c>
      <c r="H534" s="10">
        <v>0</v>
      </c>
      <c r="I534" s="10">
        <v>0</v>
      </c>
      <c r="J534" s="11">
        <v>0</v>
      </c>
      <c r="K534" s="263"/>
      <c r="L534" s="107"/>
      <c r="M534" s="8"/>
    </row>
    <row r="535" spans="1:13" ht="19.5" customHeight="1" x14ac:dyDescent="0.25">
      <c r="A535" s="306"/>
      <c r="B535" s="201"/>
      <c r="C535" s="104"/>
      <c r="D535" s="109">
        <v>2025</v>
      </c>
      <c r="E535" s="10">
        <f t="shared" si="18"/>
        <v>0</v>
      </c>
      <c r="F535" s="9">
        <v>0</v>
      </c>
      <c r="G535" s="10">
        <v>0</v>
      </c>
      <c r="H535" s="10">
        <v>0</v>
      </c>
      <c r="I535" s="10">
        <v>0</v>
      </c>
      <c r="J535" s="11">
        <v>0</v>
      </c>
      <c r="K535" s="263"/>
      <c r="L535" s="107"/>
      <c r="M535" s="8"/>
    </row>
    <row r="536" spans="1:13" ht="17.25" thickBot="1" x14ac:dyDescent="0.3">
      <c r="A536" s="307">
        <v>1</v>
      </c>
      <c r="B536" s="307">
        <v>2</v>
      </c>
      <c r="C536" s="307"/>
      <c r="D536" s="307">
        <v>3</v>
      </c>
      <c r="E536" s="307">
        <v>4</v>
      </c>
      <c r="F536" s="307">
        <v>5</v>
      </c>
      <c r="G536" s="307">
        <v>6</v>
      </c>
      <c r="H536" s="307">
        <v>7</v>
      </c>
      <c r="I536" s="307">
        <v>8</v>
      </c>
      <c r="J536" s="307">
        <v>9</v>
      </c>
      <c r="K536" s="308">
        <v>10</v>
      </c>
      <c r="L536" s="308">
        <v>11</v>
      </c>
      <c r="M536" s="8"/>
    </row>
    <row r="537" spans="1:13" ht="23.25" customHeight="1" x14ac:dyDescent="0.25">
      <c r="A537" s="245" t="s">
        <v>220</v>
      </c>
      <c r="B537" s="275" t="s">
        <v>161</v>
      </c>
      <c r="C537" s="223" t="e">
        <f>#REF!+#REF!+#REF!+#REF!+#REF!+#REF!+#REF!+#REF!</f>
        <v>#REF!</v>
      </c>
      <c r="D537" s="99">
        <v>2018</v>
      </c>
      <c r="E537" s="147">
        <f t="shared" si="18"/>
        <v>0</v>
      </c>
      <c r="F537" s="147">
        <v>0</v>
      </c>
      <c r="G537" s="147">
        <v>0</v>
      </c>
      <c r="H537" s="147">
        <v>0</v>
      </c>
      <c r="I537" s="147">
        <v>0</v>
      </c>
      <c r="J537" s="228">
        <v>0</v>
      </c>
      <c r="K537" s="267" t="s">
        <v>162</v>
      </c>
      <c r="L537" s="149" t="s">
        <v>163</v>
      </c>
      <c r="M537" s="8"/>
    </row>
    <row r="538" spans="1:13" ht="18.75" customHeight="1" x14ac:dyDescent="0.25">
      <c r="A538" s="249"/>
      <c r="B538" s="63"/>
      <c r="C538" s="205"/>
      <c r="D538" s="106">
        <v>2019</v>
      </c>
      <c r="E538" s="10">
        <f t="shared" si="18"/>
        <v>0</v>
      </c>
      <c r="F538" s="10">
        <v>0</v>
      </c>
      <c r="G538" s="10">
        <v>0</v>
      </c>
      <c r="H538" s="10">
        <v>0</v>
      </c>
      <c r="I538" s="10">
        <v>0</v>
      </c>
      <c r="J538" s="11">
        <v>0</v>
      </c>
      <c r="K538" s="263"/>
      <c r="L538" s="108"/>
      <c r="M538" s="8"/>
    </row>
    <row r="539" spans="1:13" ht="18.75" customHeight="1" x14ac:dyDescent="0.25">
      <c r="A539" s="249"/>
      <c r="B539" s="63"/>
      <c r="C539" s="205"/>
      <c r="D539" s="109">
        <v>2020</v>
      </c>
      <c r="E539" s="10">
        <f t="shared" si="18"/>
        <v>0</v>
      </c>
      <c r="F539" s="9">
        <v>0</v>
      </c>
      <c r="G539" s="10">
        <v>0</v>
      </c>
      <c r="H539" s="10">
        <v>0</v>
      </c>
      <c r="I539" s="10">
        <v>0</v>
      </c>
      <c r="J539" s="11">
        <v>0</v>
      </c>
      <c r="K539" s="263"/>
      <c r="L539" s="108"/>
      <c r="M539" s="8"/>
    </row>
    <row r="540" spans="1:13" ht="21" customHeight="1" x14ac:dyDescent="0.25">
      <c r="A540" s="252"/>
      <c r="B540" s="201"/>
      <c r="C540" s="205"/>
      <c r="D540" s="109">
        <v>2021</v>
      </c>
      <c r="E540" s="10">
        <f t="shared" si="18"/>
        <v>0</v>
      </c>
      <c r="F540" s="9">
        <v>0</v>
      </c>
      <c r="G540" s="10">
        <v>0</v>
      </c>
      <c r="H540" s="10">
        <v>0</v>
      </c>
      <c r="I540" s="10">
        <v>0</v>
      </c>
      <c r="J540" s="11">
        <v>0</v>
      </c>
      <c r="K540" s="263"/>
      <c r="L540" s="108"/>
      <c r="M540" s="8"/>
    </row>
    <row r="541" spans="1:13" ht="15.75" customHeight="1" x14ac:dyDescent="0.25">
      <c r="A541" s="252"/>
      <c r="B541" s="201"/>
      <c r="C541" s="205"/>
      <c r="D541" s="109">
        <v>2022</v>
      </c>
      <c r="E541" s="10">
        <f t="shared" si="18"/>
        <v>0</v>
      </c>
      <c r="F541" s="9">
        <v>0</v>
      </c>
      <c r="G541" s="10">
        <v>0</v>
      </c>
      <c r="H541" s="10">
        <v>0</v>
      </c>
      <c r="I541" s="10">
        <v>0</v>
      </c>
      <c r="J541" s="11">
        <v>0</v>
      </c>
      <c r="K541" s="263"/>
      <c r="L541" s="108"/>
      <c r="M541" s="8"/>
    </row>
    <row r="542" spans="1:13" ht="17.25" customHeight="1" x14ac:dyDescent="0.25">
      <c r="A542" s="252"/>
      <c r="B542" s="201"/>
      <c r="C542" s="205"/>
      <c r="D542" s="109">
        <v>2023</v>
      </c>
      <c r="E542" s="10">
        <f t="shared" si="18"/>
        <v>0</v>
      </c>
      <c r="F542" s="9">
        <v>0</v>
      </c>
      <c r="G542" s="10">
        <v>0</v>
      </c>
      <c r="H542" s="10">
        <v>0</v>
      </c>
      <c r="I542" s="10">
        <v>0</v>
      </c>
      <c r="J542" s="11">
        <v>0</v>
      </c>
      <c r="K542" s="263"/>
      <c r="L542" s="108"/>
      <c r="M542" s="8"/>
    </row>
    <row r="543" spans="1:13" ht="21" customHeight="1" x14ac:dyDescent="0.25">
      <c r="A543" s="252"/>
      <c r="B543" s="201"/>
      <c r="C543" s="205"/>
      <c r="D543" s="109">
        <v>2024</v>
      </c>
      <c r="E543" s="10">
        <f t="shared" si="18"/>
        <v>0</v>
      </c>
      <c r="F543" s="9">
        <v>0</v>
      </c>
      <c r="G543" s="10">
        <v>0</v>
      </c>
      <c r="H543" s="10">
        <v>0</v>
      </c>
      <c r="I543" s="10">
        <v>0</v>
      </c>
      <c r="J543" s="11">
        <v>0</v>
      </c>
      <c r="K543" s="263"/>
      <c r="L543" s="108"/>
      <c r="M543" s="8"/>
    </row>
    <row r="544" spans="1:13" ht="24.75" customHeight="1" thickBot="1" x14ac:dyDescent="0.3">
      <c r="A544" s="279"/>
      <c r="B544" s="230"/>
      <c r="C544" s="300"/>
      <c r="D544" s="116">
        <v>2025</v>
      </c>
      <c r="E544" s="117">
        <f t="shared" si="18"/>
        <v>0</v>
      </c>
      <c r="F544" s="158">
        <v>0</v>
      </c>
      <c r="G544" s="117">
        <v>0</v>
      </c>
      <c r="H544" s="117">
        <v>0</v>
      </c>
      <c r="I544" s="117">
        <v>0</v>
      </c>
      <c r="J544" s="231">
        <v>0</v>
      </c>
      <c r="K544" s="266"/>
      <c r="L544" s="244"/>
      <c r="M544" s="8"/>
    </row>
    <row r="545" spans="1:13" ht="20.25" customHeight="1" x14ac:dyDescent="0.25">
      <c r="A545" s="222" t="s">
        <v>164</v>
      </c>
      <c r="B545" s="275" t="s">
        <v>165</v>
      </c>
      <c r="C545" s="309" t="e">
        <f>#REF!+#REF!+#REF!+#REF!+#REF!+#REF!+#REF!+#REF!</f>
        <v>#REF!</v>
      </c>
      <c r="D545" s="99">
        <v>2018</v>
      </c>
      <c r="E545" s="147">
        <f t="shared" si="18"/>
        <v>0</v>
      </c>
      <c r="F545" s="147">
        <v>0</v>
      </c>
      <c r="G545" s="147">
        <v>0</v>
      </c>
      <c r="H545" s="147">
        <v>0</v>
      </c>
      <c r="I545" s="147">
        <v>0</v>
      </c>
      <c r="J545" s="228">
        <v>0</v>
      </c>
      <c r="K545" s="267" t="s">
        <v>203</v>
      </c>
      <c r="L545" s="149" t="s">
        <v>12</v>
      </c>
      <c r="M545" s="8"/>
    </row>
    <row r="546" spans="1:13" ht="20.25" customHeight="1" x14ac:dyDescent="0.25">
      <c r="A546" s="224"/>
      <c r="B546" s="63"/>
      <c r="C546" s="310"/>
      <c r="D546" s="106">
        <v>2019</v>
      </c>
      <c r="E546" s="10">
        <f t="shared" si="18"/>
        <v>0</v>
      </c>
      <c r="F546" s="10">
        <v>0</v>
      </c>
      <c r="G546" s="10">
        <v>0</v>
      </c>
      <c r="H546" s="10">
        <v>0</v>
      </c>
      <c r="I546" s="10">
        <v>0</v>
      </c>
      <c r="J546" s="11">
        <v>0</v>
      </c>
      <c r="K546" s="263"/>
      <c r="L546" s="108"/>
      <c r="M546" s="8"/>
    </row>
    <row r="547" spans="1:13" ht="19.5" customHeight="1" x14ac:dyDescent="0.25">
      <c r="A547" s="224"/>
      <c r="B547" s="63"/>
      <c r="C547" s="310"/>
      <c r="D547" s="109">
        <v>2020</v>
      </c>
      <c r="E547" s="10">
        <f t="shared" si="18"/>
        <v>30040.7</v>
      </c>
      <c r="F547" s="9">
        <v>0</v>
      </c>
      <c r="G547" s="10">
        <v>27996</v>
      </c>
      <c r="H547" s="10">
        <v>2044.7</v>
      </c>
      <c r="I547" s="10">
        <v>1473.5</v>
      </c>
      <c r="J547" s="11">
        <v>0</v>
      </c>
      <c r="K547" s="263"/>
      <c r="L547" s="108"/>
      <c r="M547" s="8"/>
    </row>
    <row r="548" spans="1:13" ht="21" customHeight="1" x14ac:dyDescent="0.25">
      <c r="A548" s="260"/>
      <c r="B548" s="201"/>
      <c r="C548" s="310"/>
      <c r="D548" s="109">
        <v>2021</v>
      </c>
      <c r="E548" s="10">
        <f t="shared" si="18"/>
        <v>78410.8</v>
      </c>
      <c r="F548" s="9">
        <v>0</v>
      </c>
      <c r="G548" s="10">
        <v>72377.600000000006</v>
      </c>
      <c r="H548" s="10">
        <v>6033.2</v>
      </c>
      <c r="I548" s="10">
        <v>3809.4</v>
      </c>
      <c r="J548" s="11">
        <v>0</v>
      </c>
      <c r="K548" s="263"/>
      <c r="L548" s="108"/>
      <c r="M548" s="8"/>
    </row>
    <row r="549" spans="1:13" ht="20.25" customHeight="1" x14ac:dyDescent="0.25">
      <c r="A549" s="260"/>
      <c r="B549" s="201"/>
      <c r="C549" s="310"/>
      <c r="D549" s="109">
        <v>2022</v>
      </c>
      <c r="E549" s="10">
        <f t="shared" si="18"/>
        <v>65579.8</v>
      </c>
      <c r="F549" s="9">
        <v>0</v>
      </c>
      <c r="G549" s="10">
        <v>62300.800000000003</v>
      </c>
      <c r="H549" s="10">
        <f>3279.1-0.1</f>
        <v>3279</v>
      </c>
      <c r="I549" s="311">
        <v>3279</v>
      </c>
      <c r="J549" s="11">
        <v>0</v>
      </c>
      <c r="K549" s="263"/>
      <c r="L549" s="108"/>
      <c r="M549" s="8"/>
    </row>
    <row r="550" spans="1:13" ht="17.25" customHeight="1" x14ac:dyDescent="0.25">
      <c r="A550" s="260"/>
      <c r="B550" s="201"/>
      <c r="C550" s="310"/>
      <c r="D550" s="109">
        <v>2023</v>
      </c>
      <c r="E550" s="10">
        <f t="shared" si="18"/>
        <v>64700.2</v>
      </c>
      <c r="F550" s="9">
        <v>0</v>
      </c>
      <c r="G550" s="10">
        <v>61465.1</v>
      </c>
      <c r="H550" s="10">
        <f>I550</f>
        <v>3235.1</v>
      </c>
      <c r="I550" s="10">
        <v>3235.1</v>
      </c>
      <c r="J550" s="11">
        <v>0</v>
      </c>
      <c r="K550" s="263"/>
      <c r="L550" s="108"/>
      <c r="M550" s="8"/>
    </row>
    <row r="551" spans="1:13" ht="24" customHeight="1" x14ac:dyDescent="0.25">
      <c r="A551" s="260"/>
      <c r="B551" s="201"/>
      <c r="C551" s="310"/>
      <c r="D551" s="109">
        <v>2024</v>
      </c>
      <c r="E551" s="10">
        <f t="shared" si="18"/>
        <v>62251.1</v>
      </c>
      <c r="F551" s="9">
        <v>0</v>
      </c>
      <c r="G551" s="10">
        <v>59138.5</v>
      </c>
      <c r="H551" s="10">
        <f>I551</f>
        <v>3112.6</v>
      </c>
      <c r="I551" s="10">
        <v>3112.6</v>
      </c>
      <c r="J551" s="11">
        <v>0</v>
      </c>
      <c r="K551" s="263"/>
      <c r="L551" s="108"/>
      <c r="M551" s="8"/>
    </row>
    <row r="552" spans="1:13" ht="24.75" customHeight="1" thickBot="1" x14ac:dyDescent="0.3">
      <c r="A552" s="272"/>
      <c r="B552" s="230"/>
      <c r="C552" s="312"/>
      <c r="D552" s="116">
        <v>2025</v>
      </c>
      <c r="E552" s="117">
        <f>F552+G552+H552+J552</f>
        <v>61278.9</v>
      </c>
      <c r="F552" s="158">
        <v>0</v>
      </c>
      <c r="G552" s="117">
        <v>58214.9</v>
      </c>
      <c r="H552" s="117">
        <f>I552</f>
        <v>3064</v>
      </c>
      <c r="I552" s="117">
        <v>3064</v>
      </c>
      <c r="J552" s="231">
        <v>0</v>
      </c>
      <c r="K552" s="266"/>
      <c r="L552" s="244"/>
      <c r="M552" s="8"/>
    </row>
    <row r="553" spans="1:13" ht="15.75" customHeight="1" x14ac:dyDescent="0.25">
      <c r="A553" s="245" t="s">
        <v>166</v>
      </c>
      <c r="B553" s="275" t="s">
        <v>167</v>
      </c>
      <c r="C553" s="145" t="e">
        <f>#REF!+#REF!+#REF!+#REF!+#REF!+#REF!+#REF!+#REF!</f>
        <v>#REF!</v>
      </c>
      <c r="D553" s="99">
        <v>2018</v>
      </c>
      <c r="E553" s="147">
        <f t="shared" si="18"/>
        <v>0</v>
      </c>
      <c r="F553" s="147">
        <v>0</v>
      </c>
      <c r="G553" s="147">
        <v>0</v>
      </c>
      <c r="H553" s="147">
        <v>0</v>
      </c>
      <c r="I553" s="147">
        <v>0</v>
      </c>
      <c r="J553" s="228">
        <v>0</v>
      </c>
      <c r="K553" s="267" t="s">
        <v>168</v>
      </c>
      <c r="L553" s="149" t="s">
        <v>12</v>
      </c>
      <c r="M553" s="8"/>
    </row>
    <row r="554" spans="1:13" ht="17.25" customHeight="1" x14ac:dyDescent="0.25">
      <c r="A554" s="249"/>
      <c r="B554" s="63"/>
      <c r="C554" s="104"/>
      <c r="D554" s="106">
        <v>2019</v>
      </c>
      <c r="E554" s="10">
        <f t="shared" ref="E554:E617" si="19">F554+G554+H554+J554</f>
        <v>0</v>
      </c>
      <c r="F554" s="10">
        <v>0</v>
      </c>
      <c r="G554" s="10">
        <v>0</v>
      </c>
      <c r="H554" s="10">
        <v>0</v>
      </c>
      <c r="I554" s="10">
        <v>0</v>
      </c>
      <c r="J554" s="11">
        <v>0</v>
      </c>
      <c r="K554" s="263"/>
      <c r="L554" s="108"/>
      <c r="M554" s="8"/>
    </row>
    <row r="555" spans="1:13" ht="22.5" customHeight="1" x14ac:dyDescent="0.25">
      <c r="A555" s="249"/>
      <c r="B555" s="63"/>
      <c r="C555" s="104"/>
      <c r="D555" s="109">
        <v>2020</v>
      </c>
      <c r="E555" s="10">
        <f t="shared" si="19"/>
        <v>15103.2</v>
      </c>
      <c r="F555" s="9">
        <v>15103.2</v>
      </c>
      <c r="G555" s="10">
        <v>0</v>
      </c>
      <c r="H555" s="10">
        <v>0</v>
      </c>
      <c r="I555" s="10">
        <v>0</v>
      </c>
      <c r="J555" s="11">
        <v>0</v>
      </c>
      <c r="K555" s="263"/>
      <c r="L555" s="108"/>
      <c r="M555" s="8"/>
    </row>
    <row r="556" spans="1:13" ht="18" customHeight="1" x14ac:dyDescent="0.25">
      <c r="A556" s="252"/>
      <c r="B556" s="201"/>
      <c r="C556" s="104"/>
      <c r="D556" s="109">
        <v>2021</v>
      </c>
      <c r="E556" s="10">
        <f t="shared" si="19"/>
        <v>45309.599999999999</v>
      </c>
      <c r="F556" s="9">
        <v>45309.599999999999</v>
      </c>
      <c r="G556" s="10">
        <v>0</v>
      </c>
      <c r="H556" s="10">
        <v>0</v>
      </c>
      <c r="I556" s="10">
        <v>0</v>
      </c>
      <c r="J556" s="11">
        <v>0</v>
      </c>
      <c r="K556" s="263"/>
      <c r="L556" s="108"/>
      <c r="M556" s="8"/>
    </row>
    <row r="557" spans="1:13" ht="18.75" customHeight="1" x14ac:dyDescent="0.25">
      <c r="A557" s="252"/>
      <c r="B557" s="201"/>
      <c r="C557" s="104"/>
      <c r="D557" s="109">
        <v>2022</v>
      </c>
      <c r="E557" s="10">
        <f t="shared" si="19"/>
        <v>45544</v>
      </c>
      <c r="F557" s="9">
        <f>41950.4+2968.6+625</f>
        <v>45544</v>
      </c>
      <c r="G557" s="10">
        <v>0</v>
      </c>
      <c r="H557" s="10">
        <v>0</v>
      </c>
      <c r="I557" s="10">
        <v>0</v>
      </c>
      <c r="J557" s="11">
        <v>0</v>
      </c>
      <c r="K557" s="263"/>
      <c r="L557" s="108"/>
      <c r="M557" s="8"/>
    </row>
    <row r="558" spans="1:13" ht="19.5" customHeight="1" x14ac:dyDescent="0.25">
      <c r="A558" s="252"/>
      <c r="B558" s="201"/>
      <c r="C558" s="104"/>
      <c r="D558" s="109">
        <v>2023</v>
      </c>
      <c r="E558" s="10">
        <f t="shared" si="19"/>
        <v>44997.1</v>
      </c>
      <c r="F558" s="9">
        <v>44997.1</v>
      </c>
      <c r="G558" s="10">
        <v>0</v>
      </c>
      <c r="H558" s="10">
        <v>0</v>
      </c>
      <c r="I558" s="10">
        <v>0</v>
      </c>
      <c r="J558" s="11">
        <v>0</v>
      </c>
      <c r="K558" s="263"/>
      <c r="L558" s="108"/>
      <c r="M558" s="8"/>
    </row>
    <row r="559" spans="1:13" ht="19.5" customHeight="1" x14ac:dyDescent="0.25">
      <c r="A559" s="252"/>
      <c r="B559" s="201"/>
      <c r="C559" s="104"/>
      <c r="D559" s="109">
        <v>2024</v>
      </c>
      <c r="E559" s="10">
        <f t="shared" si="19"/>
        <v>45465.8</v>
      </c>
      <c r="F559" s="9">
        <v>45465.8</v>
      </c>
      <c r="G559" s="10">
        <v>0</v>
      </c>
      <c r="H559" s="10">
        <v>0</v>
      </c>
      <c r="I559" s="10">
        <v>0</v>
      </c>
      <c r="J559" s="11">
        <v>0</v>
      </c>
      <c r="K559" s="263"/>
      <c r="L559" s="108"/>
      <c r="M559" s="8"/>
    </row>
    <row r="560" spans="1:13" ht="16.5" customHeight="1" thickBot="1" x14ac:dyDescent="0.3">
      <c r="A560" s="279"/>
      <c r="B560" s="230"/>
      <c r="C560" s="265"/>
      <c r="D560" s="116">
        <v>2025</v>
      </c>
      <c r="E560" s="117">
        <f t="shared" si="19"/>
        <v>45465.8</v>
      </c>
      <c r="F560" s="158">
        <v>45465.8</v>
      </c>
      <c r="G560" s="117">
        <v>0</v>
      </c>
      <c r="H560" s="117">
        <v>0</v>
      </c>
      <c r="I560" s="117">
        <v>0</v>
      </c>
      <c r="J560" s="231">
        <v>0</v>
      </c>
      <c r="K560" s="266"/>
      <c r="L560" s="244"/>
      <c r="M560" s="8"/>
    </row>
    <row r="561" spans="1:13" ht="33" customHeight="1" x14ac:dyDescent="0.25">
      <c r="A561" s="222" t="s">
        <v>169</v>
      </c>
      <c r="B561" s="301" t="s">
        <v>170</v>
      </c>
      <c r="C561" s="145" t="e">
        <f>#REF!+#REF!+#REF!+#REF!+#REF!+#REF!+#REF!+#REF!</f>
        <v>#REF!</v>
      </c>
      <c r="D561" s="99">
        <v>2018</v>
      </c>
      <c r="E561" s="147">
        <f t="shared" si="19"/>
        <v>0</v>
      </c>
      <c r="F561" s="147">
        <v>0</v>
      </c>
      <c r="G561" s="147">
        <v>0</v>
      </c>
      <c r="H561" s="147">
        <v>0</v>
      </c>
      <c r="I561" s="147">
        <v>0</v>
      </c>
      <c r="J561" s="228">
        <v>0</v>
      </c>
      <c r="K561" s="267" t="s">
        <v>171</v>
      </c>
      <c r="L561" s="149" t="s">
        <v>12</v>
      </c>
      <c r="M561" s="8"/>
    </row>
    <row r="562" spans="1:13" ht="23.25" customHeight="1" x14ac:dyDescent="0.25">
      <c r="A562" s="224"/>
      <c r="B562" s="263"/>
      <c r="C562" s="104"/>
      <c r="D562" s="106">
        <v>2019</v>
      </c>
      <c r="E562" s="10">
        <f t="shared" si="19"/>
        <v>0</v>
      </c>
      <c r="F562" s="10">
        <v>0</v>
      </c>
      <c r="G562" s="10">
        <v>0</v>
      </c>
      <c r="H562" s="10">
        <v>0</v>
      </c>
      <c r="I562" s="10">
        <v>0</v>
      </c>
      <c r="J562" s="11">
        <v>0</v>
      </c>
      <c r="K562" s="263"/>
      <c r="L562" s="108"/>
      <c r="M562" s="8"/>
    </row>
    <row r="563" spans="1:13" ht="33.75" customHeight="1" x14ac:dyDescent="0.25">
      <c r="A563" s="224"/>
      <c r="B563" s="263"/>
      <c r="C563" s="104"/>
      <c r="D563" s="109">
        <v>2020</v>
      </c>
      <c r="E563" s="10">
        <f t="shared" si="19"/>
        <v>3076.5</v>
      </c>
      <c r="F563" s="9">
        <v>0</v>
      </c>
      <c r="G563" s="10">
        <v>2976.5</v>
      </c>
      <c r="H563" s="10">
        <v>100</v>
      </c>
      <c r="I563" s="10">
        <v>100</v>
      </c>
      <c r="J563" s="11">
        <v>0</v>
      </c>
      <c r="K563" s="263"/>
      <c r="L563" s="108"/>
      <c r="M563" s="8"/>
    </row>
    <row r="564" spans="1:13" ht="33" customHeight="1" x14ac:dyDescent="0.25">
      <c r="A564" s="260"/>
      <c r="B564" s="277"/>
      <c r="C564" s="104"/>
      <c r="D564" s="109">
        <v>2021</v>
      </c>
      <c r="E564" s="10">
        <f t="shared" si="19"/>
        <v>0</v>
      </c>
      <c r="F564" s="9">
        <v>0</v>
      </c>
      <c r="G564" s="10">
        <v>0</v>
      </c>
      <c r="H564" s="10">
        <v>0</v>
      </c>
      <c r="I564" s="10">
        <v>0</v>
      </c>
      <c r="J564" s="11">
        <v>0</v>
      </c>
      <c r="K564" s="263"/>
      <c r="L564" s="108"/>
      <c r="M564" s="8"/>
    </row>
    <row r="565" spans="1:13" ht="31.5" customHeight="1" x14ac:dyDescent="0.25">
      <c r="A565" s="260"/>
      <c r="B565" s="277"/>
      <c r="C565" s="104"/>
      <c r="D565" s="109">
        <v>2022</v>
      </c>
      <c r="E565" s="10">
        <f t="shared" si="19"/>
        <v>0</v>
      </c>
      <c r="F565" s="9">
        <v>0</v>
      </c>
      <c r="G565" s="10">
        <v>0</v>
      </c>
      <c r="H565" s="10">
        <v>0</v>
      </c>
      <c r="I565" s="10">
        <v>0</v>
      </c>
      <c r="J565" s="11">
        <v>0</v>
      </c>
      <c r="K565" s="263"/>
      <c r="L565" s="108"/>
      <c r="M565" s="8"/>
    </row>
    <row r="566" spans="1:13" ht="29.25" customHeight="1" x14ac:dyDescent="0.25">
      <c r="A566" s="260"/>
      <c r="B566" s="277"/>
      <c r="C566" s="104"/>
      <c r="D566" s="109">
        <v>2023</v>
      </c>
      <c r="E566" s="10">
        <f t="shared" si="19"/>
        <v>0</v>
      </c>
      <c r="F566" s="9">
        <v>0</v>
      </c>
      <c r="G566" s="10">
        <v>0</v>
      </c>
      <c r="H566" s="10">
        <v>0</v>
      </c>
      <c r="I566" s="10">
        <v>0</v>
      </c>
      <c r="J566" s="11">
        <v>0</v>
      </c>
      <c r="K566" s="263"/>
      <c r="L566" s="108"/>
      <c r="M566" s="8"/>
    </row>
    <row r="567" spans="1:13" ht="24" customHeight="1" x14ac:dyDescent="0.25">
      <c r="A567" s="260"/>
      <c r="B567" s="277"/>
      <c r="C567" s="104"/>
      <c r="D567" s="109">
        <v>2024</v>
      </c>
      <c r="E567" s="10">
        <f t="shared" si="19"/>
        <v>0</v>
      </c>
      <c r="F567" s="9">
        <v>0</v>
      </c>
      <c r="G567" s="10">
        <v>0</v>
      </c>
      <c r="H567" s="10">
        <v>0</v>
      </c>
      <c r="I567" s="10">
        <v>0</v>
      </c>
      <c r="J567" s="11">
        <v>0</v>
      </c>
      <c r="K567" s="263"/>
      <c r="L567" s="108"/>
      <c r="M567" s="8"/>
    </row>
    <row r="568" spans="1:13" ht="33" customHeight="1" thickBot="1" x14ac:dyDescent="0.3">
      <c r="A568" s="272"/>
      <c r="B568" s="302"/>
      <c r="C568" s="265"/>
      <c r="D568" s="116">
        <v>2025</v>
      </c>
      <c r="E568" s="117">
        <f t="shared" si="19"/>
        <v>0</v>
      </c>
      <c r="F568" s="158">
        <v>0</v>
      </c>
      <c r="G568" s="117">
        <v>0</v>
      </c>
      <c r="H568" s="117">
        <v>0</v>
      </c>
      <c r="I568" s="117">
        <v>0</v>
      </c>
      <c r="J568" s="231">
        <v>0</v>
      </c>
      <c r="K568" s="266"/>
      <c r="L568" s="244"/>
      <c r="M568" s="8"/>
    </row>
    <row r="569" spans="1:13" ht="27.75" customHeight="1" x14ac:dyDescent="0.25">
      <c r="A569" s="245" t="s">
        <v>172</v>
      </c>
      <c r="B569" s="275" t="s">
        <v>216</v>
      </c>
      <c r="C569" s="145" t="e">
        <f>#REF!+#REF!+#REF!+#REF!+#REF!+#REF!+#REF!+#REF!</f>
        <v>#REF!</v>
      </c>
      <c r="D569" s="99">
        <v>2018</v>
      </c>
      <c r="E569" s="147">
        <f t="shared" si="19"/>
        <v>0</v>
      </c>
      <c r="F569" s="147">
        <v>0</v>
      </c>
      <c r="G569" s="147">
        <v>0</v>
      </c>
      <c r="H569" s="147">
        <v>0</v>
      </c>
      <c r="I569" s="147">
        <v>0</v>
      </c>
      <c r="J569" s="228">
        <v>0</v>
      </c>
      <c r="K569" s="267" t="s">
        <v>173</v>
      </c>
      <c r="L569" s="149" t="s">
        <v>38</v>
      </c>
      <c r="M569" s="8"/>
    </row>
    <row r="570" spans="1:13" ht="26.25" customHeight="1" x14ac:dyDescent="0.25">
      <c r="A570" s="249"/>
      <c r="B570" s="63"/>
      <c r="C570" s="104"/>
      <c r="D570" s="106">
        <v>2019</v>
      </c>
      <c r="E570" s="10">
        <f t="shared" si="19"/>
        <v>0</v>
      </c>
      <c r="F570" s="10">
        <v>0</v>
      </c>
      <c r="G570" s="10">
        <v>0</v>
      </c>
      <c r="H570" s="10">
        <v>0</v>
      </c>
      <c r="I570" s="10">
        <v>0</v>
      </c>
      <c r="J570" s="11">
        <v>0</v>
      </c>
      <c r="K570" s="263"/>
      <c r="L570" s="108"/>
      <c r="M570" s="8"/>
    </row>
    <row r="571" spans="1:13" ht="25.5" customHeight="1" x14ac:dyDescent="0.25">
      <c r="A571" s="249"/>
      <c r="B571" s="63"/>
      <c r="C571" s="104"/>
      <c r="D571" s="109">
        <v>2020</v>
      </c>
      <c r="E571" s="10">
        <f t="shared" si="19"/>
        <v>862.3</v>
      </c>
      <c r="F571" s="9">
        <v>0</v>
      </c>
      <c r="G571" s="10">
        <v>0</v>
      </c>
      <c r="H571" s="10">
        <v>862.3</v>
      </c>
      <c r="I571" s="10">
        <v>0</v>
      </c>
      <c r="J571" s="11">
        <v>0</v>
      </c>
      <c r="K571" s="263"/>
      <c r="L571" s="108"/>
      <c r="M571" s="8"/>
    </row>
    <row r="572" spans="1:13" ht="29.25" customHeight="1" x14ac:dyDescent="0.25">
      <c r="A572" s="252"/>
      <c r="B572" s="201"/>
      <c r="C572" s="104"/>
      <c r="D572" s="109">
        <v>2021</v>
      </c>
      <c r="E572" s="10">
        <f t="shared" si="19"/>
        <v>2321.5</v>
      </c>
      <c r="F572" s="9">
        <v>0</v>
      </c>
      <c r="G572" s="10">
        <v>0</v>
      </c>
      <c r="H572" s="10">
        <v>2321.5</v>
      </c>
      <c r="I572" s="10">
        <v>0</v>
      </c>
      <c r="J572" s="11">
        <v>0</v>
      </c>
      <c r="K572" s="263"/>
      <c r="L572" s="108"/>
      <c r="M572" s="8"/>
    </row>
    <row r="573" spans="1:13" ht="24.75" customHeight="1" x14ac:dyDescent="0.25">
      <c r="A573" s="252"/>
      <c r="B573" s="201"/>
      <c r="C573" s="104"/>
      <c r="D573" s="109">
        <v>2022</v>
      </c>
      <c r="E573" s="10">
        <f t="shared" si="19"/>
        <v>1262.0999999999999</v>
      </c>
      <c r="F573" s="9">
        <v>0</v>
      </c>
      <c r="G573" s="10">
        <v>0</v>
      </c>
      <c r="H573" s="10">
        <v>1262.0999999999999</v>
      </c>
      <c r="I573" s="10">
        <v>0</v>
      </c>
      <c r="J573" s="11">
        <v>0</v>
      </c>
      <c r="K573" s="263"/>
      <c r="L573" s="108"/>
      <c r="M573" s="8"/>
    </row>
    <row r="574" spans="1:13" ht="23.25" customHeight="1" x14ac:dyDescent="0.25">
      <c r="A574" s="252"/>
      <c r="B574" s="201"/>
      <c r="C574" s="104"/>
      <c r="D574" s="109">
        <v>2023</v>
      </c>
      <c r="E574" s="10">
        <f t="shared" si="19"/>
        <v>1891.4</v>
      </c>
      <c r="F574" s="9">
        <v>0</v>
      </c>
      <c r="G574" s="10">
        <v>0</v>
      </c>
      <c r="H574" s="10">
        <v>1891.4</v>
      </c>
      <c r="I574" s="10">
        <v>0</v>
      </c>
      <c r="J574" s="11">
        <v>0</v>
      </c>
      <c r="K574" s="263"/>
      <c r="L574" s="108"/>
      <c r="M574" s="8"/>
    </row>
    <row r="575" spans="1:13" ht="26.25" customHeight="1" x14ac:dyDescent="0.25">
      <c r="A575" s="252"/>
      <c r="B575" s="201"/>
      <c r="C575" s="104"/>
      <c r="D575" s="109">
        <v>2024</v>
      </c>
      <c r="E575" s="10">
        <f t="shared" si="19"/>
        <v>300</v>
      </c>
      <c r="F575" s="9">
        <v>0</v>
      </c>
      <c r="G575" s="10">
        <v>0</v>
      </c>
      <c r="H575" s="10">
        <v>300</v>
      </c>
      <c r="I575" s="10">
        <v>0</v>
      </c>
      <c r="J575" s="11">
        <v>0</v>
      </c>
      <c r="K575" s="263"/>
      <c r="L575" s="108"/>
      <c r="M575" s="8"/>
    </row>
    <row r="576" spans="1:13" ht="24.75" customHeight="1" thickBot="1" x14ac:dyDescent="0.3">
      <c r="A576" s="279"/>
      <c r="B576" s="230"/>
      <c r="C576" s="265"/>
      <c r="D576" s="116">
        <v>2025</v>
      </c>
      <c r="E576" s="117">
        <f t="shared" si="19"/>
        <v>300</v>
      </c>
      <c r="F576" s="158">
        <v>0</v>
      </c>
      <c r="G576" s="117">
        <v>0</v>
      </c>
      <c r="H576" s="117">
        <v>300</v>
      </c>
      <c r="I576" s="117">
        <v>0</v>
      </c>
      <c r="J576" s="231">
        <v>0</v>
      </c>
      <c r="K576" s="266"/>
      <c r="L576" s="244"/>
      <c r="M576" s="8"/>
    </row>
    <row r="577" spans="1:13" ht="13.5" customHeight="1" x14ac:dyDescent="0.25">
      <c r="A577" s="222" t="s">
        <v>174</v>
      </c>
      <c r="B577" s="275" t="s">
        <v>175</v>
      </c>
      <c r="C577" s="145" t="e">
        <f>#REF!+#REF!+#REF!+#REF!+#REF!+#REF!+#REF!+#REF!</f>
        <v>#REF!</v>
      </c>
      <c r="D577" s="99">
        <v>2018</v>
      </c>
      <c r="E577" s="147">
        <f t="shared" si="19"/>
        <v>0</v>
      </c>
      <c r="F577" s="147">
        <v>0</v>
      </c>
      <c r="G577" s="147">
        <v>0</v>
      </c>
      <c r="H577" s="147">
        <v>0</v>
      </c>
      <c r="I577" s="147">
        <v>0</v>
      </c>
      <c r="J577" s="228">
        <v>0</v>
      </c>
      <c r="K577" s="267" t="s">
        <v>176</v>
      </c>
      <c r="L577" s="149" t="s">
        <v>38</v>
      </c>
      <c r="M577" s="8"/>
    </row>
    <row r="578" spans="1:13" ht="15.75" customHeight="1" x14ac:dyDescent="0.25">
      <c r="A578" s="224"/>
      <c r="B578" s="63"/>
      <c r="C578" s="104"/>
      <c r="D578" s="106">
        <v>2019</v>
      </c>
      <c r="E578" s="10">
        <f>F578+G578+H578+J578</f>
        <v>0</v>
      </c>
      <c r="F578" s="10">
        <v>0</v>
      </c>
      <c r="G578" s="10">
        <v>0</v>
      </c>
      <c r="H578" s="10">
        <v>0</v>
      </c>
      <c r="I578" s="10">
        <v>0</v>
      </c>
      <c r="J578" s="11">
        <v>0</v>
      </c>
      <c r="K578" s="263"/>
      <c r="L578" s="108"/>
      <c r="M578" s="8"/>
    </row>
    <row r="579" spans="1:13" ht="18.75" customHeight="1" x14ac:dyDescent="0.25">
      <c r="A579" s="224"/>
      <c r="B579" s="63"/>
      <c r="C579" s="104"/>
      <c r="D579" s="109">
        <v>2020</v>
      </c>
      <c r="E579" s="10">
        <f t="shared" si="19"/>
        <v>0</v>
      </c>
      <c r="F579" s="9">
        <v>0</v>
      </c>
      <c r="G579" s="10">
        <v>0</v>
      </c>
      <c r="H579" s="10">
        <v>0</v>
      </c>
      <c r="I579" s="10">
        <v>0</v>
      </c>
      <c r="J579" s="11">
        <v>0</v>
      </c>
      <c r="K579" s="263"/>
      <c r="L579" s="108"/>
      <c r="M579" s="8"/>
    </row>
    <row r="580" spans="1:13" ht="16.5" customHeight="1" x14ac:dyDescent="0.25">
      <c r="A580" s="260"/>
      <c r="B580" s="201"/>
      <c r="C580" s="104"/>
      <c r="D580" s="109">
        <v>2021</v>
      </c>
      <c r="E580" s="10">
        <f t="shared" si="19"/>
        <v>4189.5</v>
      </c>
      <c r="F580" s="9">
        <v>0</v>
      </c>
      <c r="G580" s="10">
        <v>0</v>
      </c>
      <c r="H580" s="10">
        <v>4189.5</v>
      </c>
      <c r="I580" s="10">
        <v>0</v>
      </c>
      <c r="J580" s="11">
        <v>0</v>
      </c>
      <c r="K580" s="263"/>
      <c r="L580" s="108"/>
      <c r="M580" s="8"/>
    </row>
    <row r="581" spans="1:13" ht="14.25" customHeight="1" x14ac:dyDescent="0.25">
      <c r="A581" s="260"/>
      <c r="B581" s="201"/>
      <c r="C581" s="104"/>
      <c r="D581" s="109">
        <v>2022</v>
      </c>
      <c r="E581" s="10">
        <f t="shared" si="19"/>
        <v>0</v>
      </c>
      <c r="F581" s="9">
        <v>0</v>
      </c>
      <c r="G581" s="10">
        <v>0</v>
      </c>
      <c r="H581" s="10">
        <v>0</v>
      </c>
      <c r="I581" s="10">
        <v>0</v>
      </c>
      <c r="J581" s="11">
        <v>0</v>
      </c>
      <c r="K581" s="263"/>
      <c r="L581" s="108"/>
      <c r="M581" s="8"/>
    </row>
    <row r="582" spans="1:13" ht="15.75" customHeight="1" x14ac:dyDescent="0.25">
      <c r="A582" s="260"/>
      <c r="B582" s="201"/>
      <c r="C582" s="104"/>
      <c r="D582" s="109">
        <v>2023</v>
      </c>
      <c r="E582" s="10">
        <f t="shared" si="19"/>
        <v>0</v>
      </c>
      <c r="F582" s="9">
        <v>0</v>
      </c>
      <c r="G582" s="10">
        <v>0</v>
      </c>
      <c r="H582" s="10">
        <v>0</v>
      </c>
      <c r="I582" s="10">
        <v>0</v>
      </c>
      <c r="J582" s="11">
        <v>0</v>
      </c>
      <c r="K582" s="263"/>
      <c r="L582" s="108"/>
      <c r="M582" s="8"/>
    </row>
    <row r="583" spans="1:13" ht="17.25" customHeight="1" x14ac:dyDescent="0.25">
      <c r="A583" s="260"/>
      <c r="B583" s="201"/>
      <c r="C583" s="104"/>
      <c r="D583" s="109">
        <v>2024</v>
      </c>
      <c r="E583" s="10">
        <f t="shared" si="19"/>
        <v>0</v>
      </c>
      <c r="F583" s="9">
        <v>0</v>
      </c>
      <c r="G583" s="10">
        <v>0</v>
      </c>
      <c r="H583" s="10">
        <v>0</v>
      </c>
      <c r="I583" s="10">
        <v>0</v>
      </c>
      <c r="J583" s="11">
        <v>0</v>
      </c>
      <c r="K583" s="263"/>
      <c r="L583" s="108"/>
      <c r="M583" s="8"/>
    </row>
    <row r="584" spans="1:13" ht="20.25" customHeight="1" thickBot="1" x14ac:dyDescent="0.3">
      <c r="A584" s="272"/>
      <c r="B584" s="230"/>
      <c r="C584" s="265"/>
      <c r="D584" s="116">
        <v>2025</v>
      </c>
      <c r="E584" s="117">
        <f t="shared" si="19"/>
        <v>0</v>
      </c>
      <c r="F584" s="158">
        <v>0</v>
      </c>
      <c r="G584" s="117">
        <v>0</v>
      </c>
      <c r="H584" s="117">
        <v>0</v>
      </c>
      <c r="I584" s="117">
        <v>0</v>
      </c>
      <c r="J584" s="231">
        <v>0</v>
      </c>
      <c r="K584" s="266"/>
      <c r="L584" s="244"/>
      <c r="M584" s="8"/>
    </row>
    <row r="585" spans="1:13" ht="17.25" thickBot="1" x14ac:dyDescent="0.3">
      <c r="A585" s="313">
        <v>1</v>
      </c>
      <c r="B585" s="314">
        <v>2</v>
      </c>
      <c r="C585" s="314"/>
      <c r="D585" s="314">
        <v>3</v>
      </c>
      <c r="E585" s="314">
        <v>4</v>
      </c>
      <c r="F585" s="314">
        <v>5</v>
      </c>
      <c r="G585" s="314">
        <v>6</v>
      </c>
      <c r="H585" s="314">
        <v>7</v>
      </c>
      <c r="I585" s="314">
        <v>8</v>
      </c>
      <c r="J585" s="314">
        <v>9</v>
      </c>
      <c r="K585" s="315">
        <v>10</v>
      </c>
      <c r="L585" s="316">
        <v>11</v>
      </c>
      <c r="M585" s="8"/>
    </row>
    <row r="586" spans="1:13" ht="26.25" customHeight="1" x14ac:dyDescent="0.25">
      <c r="A586" s="245" t="s">
        <v>177</v>
      </c>
      <c r="B586" s="275" t="s">
        <v>210</v>
      </c>
      <c r="C586" s="145" t="e">
        <f>#REF!+#REF!+#REF!+#REF!+#REF!+#REF!+#REF!+#REF!</f>
        <v>#REF!</v>
      </c>
      <c r="D586" s="99">
        <v>2018</v>
      </c>
      <c r="E586" s="147">
        <f t="shared" si="19"/>
        <v>0</v>
      </c>
      <c r="F586" s="147">
        <v>0</v>
      </c>
      <c r="G586" s="147">
        <v>0</v>
      </c>
      <c r="H586" s="147">
        <v>0</v>
      </c>
      <c r="I586" s="147">
        <v>0</v>
      </c>
      <c r="J586" s="228">
        <v>0</v>
      </c>
      <c r="K586" s="267" t="s">
        <v>197</v>
      </c>
      <c r="L586" s="149" t="s">
        <v>38</v>
      </c>
      <c r="M586" s="8"/>
    </row>
    <row r="587" spans="1:13" ht="23.25" customHeight="1" x14ac:dyDescent="0.25">
      <c r="A587" s="249"/>
      <c r="B587" s="63"/>
      <c r="C587" s="104"/>
      <c r="D587" s="106">
        <v>2019</v>
      </c>
      <c r="E587" s="10">
        <f t="shared" si="19"/>
        <v>0</v>
      </c>
      <c r="F587" s="10">
        <v>0</v>
      </c>
      <c r="G587" s="10">
        <v>0</v>
      </c>
      <c r="H587" s="10">
        <v>0</v>
      </c>
      <c r="I587" s="10">
        <v>0</v>
      </c>
      <c r="J587" s="11">
        <v>0</v>
      </c>
      <c r="K587" s="263"/>
      <c r="L587" s="108"/>
      <c r="M587" s="8"/>
    </row>
    <row r="588" spans="1:13" ht="25.5" customHeight="1" x14ac:dyDescent="0.25">
      <c r="A588" s="249"/>
      <c r="B588" s="63"/>
      <c r="C588" s="104"/>
      <c r="D588" s="109">
        <v>2020</v>
      </c>
      <c r="E588" s="10">
        <f t="shared" si="19"/>
        <v>0</v>
      </c>
      <c r="F588" s="9">
        <v>0</v>
      </c>
      <c r="G588" s="10">
        <v>0</v>
      </c>
      <c r="H588" s="10">
        <v>0</v>
      </c>
      <c r="I588" s="10">
        <v>0</v>
      </c>
      <c r="J588" s="11">
        <v>0</v>
      </c>
      <c r="K588" s="263"/>
      <c r="L588" s="108"/>
      <c r="M588" s="8"/>
    </row>
    <row r="589" spans="1:13" ht="21" customHeight="1" x14ac:dyDescent="0.25">
      <c r="A589" s="252"/>
      <c r="B589" s="201"/>
      <c r="C589" s="104"/>
      <c r="D589" s="109">
        <v>2021</v>
      </c>
      <c r="E589" s="10">
        <f t="shared" si="19"/>
        <v>0</v>
      </c>
      <c r="F589" s="9">
        <v>0</v>
      </c>
      <c r="G589" s="10">
        <v>0</v>
      </c>
      <c r="H589" s="10">
        <v>0</v>
      </c>
      <c r="I589" s="10">
        <v>0</v>
      </c>
      <c r="J589" s="11">
        <v>0</v>
      </c>
      <c r="K589" s="263"/>
      <c r="L589" s="108"/>
      <c r="M589" s="8"/>
    </row>
    <row r="590" spans="1:13" ht="23.25" customHeight="1" x14ac:dyDescent="0.25">
      <c r="A590" s="252"/>
      <c r="B590" s="201"/>
      <c r="C590" s="104"/>
      <c r="D590" s="109">
        <v>2022</v>
      </c>
      <c r="E590" s="10">
        <f t="shared" si="19"/>
        <v>2671.6</v>
      </c>
      <c r="F590" s="9">
        <v>0</v>
      </c>
      <c r="G590" s="10">
        <v>0</v>
      </c>
      <c r="H590" s="10">
        <f>3127.6-350-36-70</f>
        <v>2671.6</v>
      </c>
      <c r="I590" s="10">
        <v>0</v>
      </c>
      <c r="J590" s="11">
        <v>0</v>
      </c>
      <c r="K590" s="263"/>
      <c r="L590" s="108"/>
      <c r="M590" s="8"/>
    </row>
    <row r="591" spans="1:13" ht="24" customHeight="1" x14ac:dyDescent="0.25">
      <c r="A591" s="252"/>
      <c r="B591" s="201"/>
      <c r="C591" s="104"/>
      <c r="D591" s="109">
        <v>2023</v>
      </c>
      <c r="E591" s="10">
        <f t="shared" si="19"/>
        <v>2000</v>
      </c>
      <c r="F591" s="9">
        <v>0</v>
      </c>
      <c r="G591" s="10">
        <v>0</v>
      </c>
      <c r="H591" s="10">
        <v>2000</v>
      </c>
      <c r="I591" s="10">
        <v>0</v>
      </c>
      <c r="J591" s="11">
        <v>0</v>
      </c>
      <c r="K591" s="263"/>
      <c r="L591" s="108"/>
      <c r="M591" s="8"/>
    </row>
    <row r="592" spans="1:13" ht="24" customHeight="1" x14ac:dyDescent="0.25">
      <c r="A592" s="252"/>
      <c r="B592" s="201"/>
      <c r="C592" s="104"/>
      <c r="D592" s="109">
        <v>2024</v>
      </c>
      <c r="E592" s="10">
        <f t="shared" si="19"/>
        <v>1799.4</v>
      </c>
      <c r="F592" s="9">
        <v>0</v>
      </c>
      <c r="G592" s="10">
        <v>0</v>
      </c>
      <c r="H592" s="10">
        <v>1799.4</v>
      </c>
      <c r="I592" s="10">
        <v>0</v>
      </c>
      <c r="J592" s="11">
        <v>0</v>
      </c>
      <c r="K592" s="263"/>
      <c r="L592" s="108"/>
      <c r="M592" s="8"/>
    </row>
    <row r="593" spans="1:13" ht="24.75" customHeight="1" thickBot="1" x14ac:dyDescent="0.3">
      <c r="A593" s="279"/>
      <c r="B593" s="230"/>
      <c r="C593" s="265"/>
      <c r="D593" s="116">
        <v>2025</v>
      </c>
      <c r="E593" s="117">
        <f t="shared" si="19"/>
        <v>1799.4</v>
      </c>
      <c r="F593" s="158">
        <v>0</v>
      </c>
      <c r="G593" s="117">
        <v>0</v>
      </c>
      <c r="H593" s="117">
        <v>1799.4</v>
      </c>
      <c r="I593" s="117">
        <v>0</v>
      </c>
      <c r="J593" s="231">
        <v>0</v>
      </c>
      <c r="K593" s="266"/>
      <c r="L593" s="244"/>
      <c r="M593" s="8"/>
    </row>
    <row r="594" spans="1:13" ht="20.25" customHeight="1" x14ac:dyDescent="0.25">
      <c r="A594" s="245" t="s">
        <v>178</v>
      </c>
      <c r="B594" s="275" t="s">
        <v>179</v>
      </c>
      <c r="C594" s="145" t="e">
        <f>#REF!+#REF!+#REF!+#REF!+#REF!+#REF!+#REF!+#REF!</f>
        <v>#REF!</v>
      </c>
      <c r="D594" s="99">
        <v>2018</v>
      </c>
      <c r="E594" s="147">
        <f t="shared" si="19"/>
        <v>0</v>
      </c>
      <c r="F594" s="147">
        <v>0</v>
      </c>
      <c r="G594" s="147">
        <v>0</v>
      </c>
      <c r="H594" s="147">
        <v>0</v>
      </c>
      <c r="I594" s="147">
        <v>0</v>
      </c>
      <c r="J594" s="228">
        <v>0</v>
      </c>
      <c r="K594" s="267" t="s">
        <v>204</v>
      </c>
      <c r="L594" s="149" t="s">
        <v>38</v>
      </c>
      <c r="M594" s="8"/>
    </row>
    <row r="595" spans="1:13" ht="21" customHeight="1" x14ac:dyDescent="0.25">
      <c r="A595" s="249"/>
      <c r="B595" s="63"/>
      <c r="C595" s="104"/>
      <c r="D595" s="106">
        <v>2019</v>
      </c>
      <c r="E595" s="10">
        <f t="shared" si="19"/>
        <v>0</v>
      </c>
      <c r="F595" s="10">
        <v>0</v>
      </c>
      <c r="G595" s="10">
        <v>0</v>
      </c>
      <c r="H595" s="10">
        <v>0</v>
      </c>
      <c r="I595" s="10">
        <v>0</v>
      </c>
      <c r="J595" s="11">
        <v>0</v>
      </c>
      <c r="K595" s="263"/>
      <c r="L595" s="108"/>
      <c r="M595" s="8"/>
    </row>
    <row r="596" spans="1:13" ht="18.75" customHeight="1" x14ac:dyDescent="0.25">
      <c r="A596" s="249"/>
      <c r="B596" s="63"/>
      <c r="C596" s="104"/>
      <c r="D596" s="109">
        <v>2020</v>
      </c>
      <c r="E596" s="10">
        <f t="shared" si="19"/>
        <v>0</v>
      </c>
      <c r="F596" s="9">
        <v>0</v>
      </c>
      <c r="G596" s="10">
        <v>0</v>
      </c>
      <c r="H596" s="10">
        <v>0</v>
      </c>
      <c r="I596" s="10">
        <v>0</v>
      </c>
      <c r="J596" s="11">
        <v>0</v>
      </c>
      <c r="K596" s="263"/>
      <c r="L596" s="108"/>
      <c r="M596" s="8"/>
    </row>
    <row r="597" spans="1:13" ht="21" customHeight="1" x14ac:dyDescent="0.25">
      <c r="A597" s="252"/>
      <c r="B597" s="201"/>
      <c r="C597" s="104"/>
      <c r="D597" s="109">
        <v>2021</v>
      </c>
      <c r="E597" s="10">
        <f t="shared" si="19"/>
        <v>0</v>
      </c>
      <c r="F597" s="9">
        <v>0</v>
      </c>
      <c r="G597" s="10">
        <v>0</v>
      </c>
      <c r="H597" s="10">
        <v>0</v>
      </c>
      <c r="I597" s="10">
        <v>0</v>
      </c>
      <c r="J597" s="11">
        <v>0</v>
      </c>
      <c r="K597" s="263"/>
      <c r="L597" s="108"/>
      <c r="M597" s="8"/>
    </row>
    <row r="598" spans="1:13" ht="17.25" customHeight="1" x14ac:dyDescent="0.25">
      <c r="A598" s="252"/>
      <c r="B598" s="201"/>
      <c r="C598" s="104"/>
      <c r="D598" s="109">
        <v>2022</v>
      </c>
      <c r="E598" s="10">
        <f t="shared" si="19"/>
        <v>75.799999999999955</v>
      </c>
      <c r="F598" s="9">
        <v>0</v>
      </c>
      <c r="G598" s="10">
        <v>0</v>
      </c>
      <c r="H598" s="10">
        <f>1238.8-1163</f>
        <v>75.799999999999955</v>
      </c>
      <c r="I598" s="10">
        <v>0</v>
      </c>
      <c r="J598" s="11">
        <v>0</v>
      </c>
      <c r="K598" s="263"/>
      <c r="L598" s="108"/>
      <c r="M598" s="8"/>
    </row>
    <row r="599" spans="1:13" ht="24" customHeight="1" x14ac:dyDescent="0.25">
      <c r="A599" s="252"/>
      <c r="B599" s="201"/>
      <c r="C599" s="104"/>
      <c r="D599" s="109">
        <v>2023</v>
      </c>
      <c r="E599" s="10">
        <f t="shared" si="19"/>
        <v>59.3</v>
      </c>
      <c r="F599" s="9">
        <v>0</v>
      </c>
      <c r="G599" s="10">
        <v>0</v>
      </c>
      <c r="H599" s="10">
        <f>49.3+10</f>
        <v>59.3</v>
      </c>
      <c r="I599" s="10">
        <v>0</v>
      </c>
      <c r="J599" s="11">
        <v>0</v>
      </c>
      <c r="K599" s="263"/>
      <c r="L599" s="108"/>
      <c r="M599" s="8"/>
    </row>
    <row r="600" spans="1:13" ht="24" customHeight="1" x14ac:dyDescent="0.25">
      <c r="A600" s="252"/>
      <c r="B600" s="201"/>
      <c r="C600" s="104"/>
      <c r="D600" s="109">
        <v>2024</v>
      </c>
      <c r="E600" s="10">
        <f t="shared" si="19"/>
        <v>44.4</v>
      </c>
      <c r="F600" s="9">
        <v>0</v>
      </c>
      <c r="G600" s="10">
        <v>0</v>
      </c>
      <c r="H600" s="10">
        <v>44.4</v>
      </c>
      <c r="I600" s="10">
        <v>0</v>
      </c>
      <c r="J600" s="11">
        <v>0</v>
      </c>
      <c r="K600" s="263"/>
      <c r="L600" s="108"/>
      <c r="M600" s="8"/>
    </row>
    <row r="601" spans="1:13" ht="24.75" customHeight="1" thickBot="1" x14ac:dyDescent="0.3">
      <c r="A601" s="279"/>
      <c r="B601" s="230"/>
      <c r="C601" s="265"/>
      <c r="D601" s="116">
        <v>2025</v>
      </c>
      <c r="E601" s="117">
        <f t="shared" si="19"/>
        <v>44.4</v>
      </c>
      <c r="F601" s="158">
        <v>0</v>
      </c>
      <c r="G601" s="117">
        <v>0</v>
      </c>
      <c r="H601" s="117">
        <v>44.4</v>
      </c>
      <c r="I601" s="117">
        <v>0</v>
      </c>
      <c r="J601" s="231">
        <v>0</v>
      </c>
      <c r="K601" s="266"/>
      <c r="L601" s="244"/>
      <c r="M601" s="8"/>
    </row>
    <row r="602" spans="1:13" ht="18.75" customHeight="1" x14ac:dyDescent="0.25">
      <c r="A602" s="245" t="s">
        <v>230</v>
      </c>
      <c r="B602" s="275" t="s">
        <v>229</v>
      </c>
      <c r="C602" s="145" t="e">
        <f>#REF!+#REF!+#REF!+#REF!+#REF!+#REF!+#REF!+#REF!</f>
        <v>#REF!</v>
      </c>
      <c r="D602" s="99">
        <v>2018</v>
      </c>
      <c r="E602" s="147">
        <f t="shared" si="19"/>
        <v>0</v>
      </c>
      <c r="F602" s="147">
        <v>0</v>
      </c>
      <c r="G602" s="147">
        <v>0</v>
      </c>
      <c r="H602" s="147">
        <v>0</v>
      </c>
      <c r="I602" s="147">
        <v>0</v>
      </c>
      <c r="J602" s="228">
        <v>0</v>
      </c>
      <c r="K602" s="267" t="s">
        <v>221</v>
      </c>
      <c r="L602" s="149" t="s">
        <v>38</v>
      </c>
      <c r="M602" s="8"/>
    </row>
    <row r="603" spans="1:13" ht="18.75" customHeight="1" x14ac:dyDescent="0.25">
      <c r="A603" s="249"/>
      <c r="B603" s="63"/>
      <c r="C603" s="104"/>
      <c r="D603" s="106">
        <v>2019</v>
      </c>
      <c r="E603" s="10">
        <f t="shared" si="19"/>
        <v>0</v>
      </c>
      <c r="F603" s="10">
        <v>0</v>
      </c>
      <c r="G603" s="10">
        <v>0</v>
      </c>
      <c r="H603" s="10">
        <v>0</v>
      </c>
      <c r="I603" s="10">
        <v>0</v>
      </c>
      <c r="J603" s="11">
        <v>0</v>
      </c>
      <c r="K603" s="263"/>
      <c r="L603" s="108"/>
      <c r="M603" s="8"/>
    </row>
    <row r="604" spans="1:13" ht="18.75" customHeight="1" x14ac:dyDescent="0.25">
      <c r="A604" s="249"/>
      <c r="B604" s="63"/>
      <c r="C604" s="104"/>
      <c r="D604" s="109">
        <v>2020</v>
      </c>
      <c r="E604" s="10">
        <f t="shared" si="19"/>
        <v>0</v>
      </c>
      <c r="F604" s="9">
        <v>0</v>
      </c>
      <c r="G604" s="10">
        <v>0</v>
      </c>
      <c r="H604" s="10">
        <v>0</v>
      </c>
      <c r="I604" s="10">
        <v>0</v>
      </c>
      <c r="J604" s="11">
        <v>0</v>
      </c>
      <c r="K604" s="263"/>
      <c r="L604" s="108"/>
      <c r="M604" s="8"/>
    </row>
    <row r="605" spans="1:13" ht="15.75" customHeight="1" x14ac:dyDescent="0.25">
      <c r="A605" s="252"/>
      <c r="B605" s="201"/>
      <c r="C605" s="104"/>
      <c r="D605" s="109">
        <v>2021</v>
      </c>
      <c r="E605" s="10">
        <f t="shared" si="19"/>
        <v>0</v>
      </c>
      <c r="F605" s="9">
        <v>0</v>
      </c>
      <c r="G605" s="10">
        <v>0</v>
      </c>
      <c r="H605" s="10">
        <v>0</v>
      </c>
      <c r="I605" s="10">
        <v>0</v>
      </c>
      <c r="J605" s="11">
        <v>0</v>
      </c>
      <c r="K605" s="263"/>
      <c r="L605" s="108"/>
      <c r="M605" s="8"/>
    </row>
    <row r="606" spans="1:13" ht="23.25" customHeight="1" x14ac:dyDescent="0.25">
      <c r="A606" s="252"/>
      <c r="B606" s="201"/>
      <c r="C606" s="104"/>
      <c r="D606" s="109">
        <v>2022</v>
      </c>
      <c r="E606" s="10">
        <f t="shared" si="19"/>
        <v>1081.7</v>
      </c>
      <c r="F606" s="9">
        <v>0</v>
      </c>
      <c r="G606" s="10">
        <f>1473.2+308.5-700</f>
        <v>1081.7</v>
      </c>
      <c r="H606" s="10">
        <v>0</v>
      </c>
      <c r="I606" s="10">
        <v>0</v>
      </c>
      <c r="J606" s="11">
        <v>0</v>
      </c>
      <c r="K606" s="263"/>
      <c r="L606" s="108"/>
      <c r="M606" s="8"/>
    </row>
    <row r="607" spans="1:13" ht="24" customHeight="1" x14ac:dyDescent="0.25">
      <c r="A607" s="252"/>
      <c r="B607" s="201"/>
      <c r="C607" s="104"/>
      <c r="D607" s="109">
        <v>2023</v>
      </c>
      <c r="E607" s="10">
        <f t="shared" si="19"/>
        <v>1971.3999999999999</v>
      </c>
      <c r="F607" s="9">
        <v>0</v>
      </c>
      <c r="G607" s="10">
        <f>1594.1+377.3</f>
        <v>1971.3999999999999</v>
      </c>
      <c r="H607" s="10">
        <v>0</v>
      </c>
      <c r="I607" s="10">
        <v>0</v>
      </c>
      <c r="J607" s="11">
        <v>0</v>
      </c>
      <c r="K607" s="263"/>
      <c r="L607" s="108"/>
      <c r="M607" s="8"/>
    </row>
    <row r="608" spans="1:13" ht="24" customHeight="1" x14ac:dyDescent="0.25">
      <c r="A608" s="252"/>
      <c r="B608" s="201"/>
      <c r="C608" s="104"/>
      <c r="D608" s="109">
        <v>2024</v>
      </c>
      <c r="E608" s="10">
        <f t="shared" si="19"/>
        <v>1657.3</v>
      </c>
      <c r="F608" s="9">
        <v>0</v>
      </c>
      <c r="G608" s="10">
        <v>1657.3</v>
      </c>
      <c r="H608" s="10">
        <v>0</v>
      </c>
      <c r="I608" s="10">
        <v>0</v>
      </c>
      <c r="J608" s="11">
        <v>0</v>
      </c>
      <c r="K608" s="263"/>
      <c r="L608" s="108"/>
      <c r="M608" s="8"/>
    </row>
    <row r="609" spans="1:13" ht="24.75" customHeight="1" thickBot="1" x14ac:dyDescent="0.3">
      <c r="A609" s="279"/>
      <c r="B609" s="230"/>
      <c r="C609" s="265"/>
      <c r="D609" s="116">
        <v>2025</v>
      </c>
      <c r="E609" s="117">
        <f t="shared" si="19"/>
        <v>1723.6</v>
      </c>
      <c r="F609" s="158">
        <v>0</v>
      </c>
      <c r="G609" s="117">
        <v>1723.6</v>
      </c>
      <c r="H609" s="117">
        <v>0</v>
      </c>
      <c r="I609" s="117">
        <v>0</v>
      </c>
      <c r="J609" s="231">
        <v>0</v>
      </c>
      <c r="K609" s="266"/>
      <c r="L609" s="244"/>
      <c r="M609" s="8"/>
    </row>
    <row r="610" spans="1:13" ht="21" customHeight="1" x14ac:dyDescent="0.25">
      <c r="A610" s="245" t="s">
        <v>234</v>
      </c>
      <c r="B610" s="275" t="s">
        <v>180</v>
      </c>
      <c r="C610" s="145" t="e">
        <f>#REF!+#REF!+#REF!+#REF!+#REF!+#REF!+#REF!+#REF!</f>
        <v>#REF!</v>
      </c>
      <c r="D610" s="99">
        <v>2018</v>
      </c>
      <c r="E610" s="147">
        <f t="shared" si="19"/>
        <v>0</v>
      </c>
      <c r="F610" s="147">
        <v>0</v>
      </c>
      <c r="G610" s="147">
        <v>0</v>
      </c>
      <c r="H610" s="147">
        <v>0</v>
      </c>
      <c r="I610" s="147">
        <v>0</v>
      </c>
      <c r="J610" s="228">
        <v>0</v>
      </c>
      <c r="K610" s="267" t="s">
        <v>205</v>
      </c>
      <c r="L610" s="149" t="s">
        <v>38</v>
      </c>
      <c r="M610" s="8"/>
    </row>
    <row r="611" spans="1:13" ht="16.5" customHeight="1" x14ac:dyDescent="0.25">
      <c r="A611" s="249"/>
      <c r="B611" s="63"/>
      <c r="C611" s="104"/>
      <c r="D611" s="106">
        <v>2019</v>
      </c>
      <c r="E611" s="10">
        <f t="shared" si="19"/>
        <v>0</v>
      </c>
      <c r="F611" s="10">
        <v>0</v>
      </c>
      <c r="G611" s="10">
        <v>0</v>
      </c>
      <c r="H611" s="10">
        <v>0</v>
      </c>
      <c r="I611" s="10">
        <v>0</v>
      </c>
      <c r="J611" s="11">
        <v>0</v>
      </c>
      <c r="K611" s="263"/>
      <c r="L611" s="108"/>
      <c r="M611" s="8"/>
    </row>
    <row r="612" spans="1:13" ht="18.75" customHeight="1" x14ac:dyDescent="0.25">
      <c r="A612" s="249"/>
      <c r="B612" s="63"/>
      <c r="C612" s="104"/>
      <c r="D612" s="109">
        <v>2020</v>
      </c>
      <c r="E612" s="10">
        <f t="shared" si="19"/>
        <v>0</v>
      </c>
      <c r="F612" s="9">
        <v>0</v>
      </c>
      <c r="G612" s="10">
        <v>0</v>
      </c>
      <c r="H612" s="10">
        <v>0</v>
      </c>
      <c r="I612" s="10">
        <v>0</v>
      </c>
      <c r="J612" s="11">
        <v>0</v>
      </c>
      <c r="K612" s="263"/>
      <c r="L612" s="108"/>
      <c r="M612" s="8"/>
    </row>
    <row r="613" spans="1:13" ht="18.75" customHeight="1" x14ac:dyDescent="0.25">
      <c r="A613" s="252"/>
      <c r="B613" s="317"/>
      <c r="C613" s="104"/>
      <c r="D613" s="109">
        <v>2021</v>
      </c>
      <c r="E613" s="10">
        <f t="shared" si="19"/>
        <v>0</v>
      </c>
      <c r="F613" s="9">
        <v>0</v>
      </c>
      <c r="G613" s="10">
        <v>0</v>
      </c>
      <c r="H613" s="10">
        <v>0</v>
      </c>
      <c r="I613" s="10">
        <v>0</v>
      </c>
      <c r="J613" s="11">
        <v>0</v>
      </c>
      <c r="K613" s="263"/>
      <c r="L613" s="108"/>
      <c r="M613" s="8"/>
    </row>
    <row r="614" spans="1:13" ht="21.75" customHeight="1" x14ac:dyDescent="0.25">
      <c r="A614" s="252"/>
      <c r="B614" s="317"/>
      <c r="C614" s="104"/>
      <c r="D614" s="109">
        <v>2022</v>
      </c>
      <c r="E614" s="10">
        <f>F614+G614+H614+J614</f>
        <v>12593.2</v>
      </c>
      <c r="F614" s="9">
        <v>0</v>
      </c>
      <c r="G614" s="10">
        <v>7555.9</v>
      </c>
      <c r="H614" s="10">
        <v>5037.3</v>
      </c>
      <c r="I614" s="10">
        <v>5037.3</v>
      </c>
      <c r="J614" s="11">
        <v>0</v>
      </c>
      <c r="K614" s="263"/>
      <c r="L614" s="108"/>
      <c r="M614" s="8"/>
    </row>
    <row r="615" spans="1:13" ht="21" customHeight="1" x14ac:dyDescent="0.25">
      <c r="A615" s="252"/>
      <c r="B615" s="317"/>
      <c r="C615" s="104"/>
      <c r="D615" s="109">
        <v>2023</v>
      </c>
      <c r="E615" s="10">
        <f t="shared" si="19"/>
        <v>12629.7</v>
      </c>
      <c r="F615" s="9">
        <v>0</v>
      </c>
      <c r="G615" s="10">
        <v>7577.8</v>
      </c>
      <c r="H615" s="10">
        <f>I615</f>
        <v>5051.8999999999996</v>
      </c>
      <c r="I615" s="10">
        <v>5051.8999999999996</v>
      </c>
      <c r="J615" s="11">
        <v>0</v>
      </c>
      <c r="K615" s="263"/>
      <c r="L615" s="108"/>
      <c r="M615" s="318"/>
    </row>
    <row r="616" spans="1:13" ht="16.5" customHeight="1" x14ac:dyDescent="0.25">
      <c r="A616" s="252"/>
      <c r="B616" s="317"/>
      <c r="C616" s="104"/>
      <c r="D616" s="109">
        <v>2024</v>
      </c>
      <c r="E616" s="10">
        <f t="shared" si="19"/>
        <v>13510</v>
      </c>
      <c r="F616" s="9">
        <v>0</v>
      </c>
      <c r="G616" s="10">
        <v>8106</v>
      </c>
      <c r="H616" s="10">
        <f>I616</f>
        <v>5404</v>
      </c>
      <c r="I616" s="10">
        <v>5404</v>
      </c>
      <c r="J616" s="11">
        <v>0</v>
      </c>
      <c r="K616" s="263"/>
      <c r="L616" s="108"/>
      <c r="M616" s="8"/>
    </row>
    <row r="617" spans="1:13" ht="17.25" customHeight="1" thickBot="1" x14ac:dyDescent="0.3">
      <c r="A617" s="279"/>
      <c r="B617" s="319"/>
      <c r="C617" s="265"/>
      <c r="D617" s="116">
        <v>2025</v>
      </c>
      <c r="E617" s="117">
        <f t="shared" si="19"/>
        <v>14407.900000000001</v>
      </c>
      <c r="F617" s="158">
        <v>0</v>
      </c>
      <c r="G617" s="117">
        <v>8644.7000000000007</v>
      </c>
      <c r="H617" s="117">
        <f>I617</f>
        <v>5763.2</v>
      </c>
      <c r="I617" s="117">
        <v>5763.2</v>
      </c>
      <c r="J617" s="231">
        <v>0</v>
      </c>
      <c r="K617" s="266"/>
      <c r="L617" s="244"/>
      <c r="M617" s="8"/>
    </row>
    <row r="618" spans="1:13" ht="18" customHeight="1" x14ac:dyDescent="0.25">
      <c r="A618" s="144" t="s">
        <v>235</v>
      </c>
      <c r="B618" s="122" t="s">
        <v>223</v>
      </c>
      <c r="C618" s="320"/>
      <c r="D618" s="321">
        <v>2018</v>
      </c>
      <c r="E618" s="147">
        <f t="shared" ref="E618:E621" si="20">F618+G618+H618+J618</f>
        <v>0</v>
      </c>
      <c r="F618" s="322">
        <v>0</v>
      </c>
      <c r="G618" s="147">
        <v>0</v>
      </c>
      <c r="H618" s="322">
        <v>0</v>
      </c>
      <c r="I618" s="147">
        <v>0</v>
      </c>
      <c r="J618" s="322">
        <v>0</v>
      </c>
      <c r="K618" s="323" t="s">
        <v>207</v>
      </c>
      <c r="L618" s="235" t="s">
        <v>38</v>
      </c>
      <c r="M618" s="8"/>
    </row>
    <row r="619" spans="1:13" ht="19.5" customHeight="1" x14ac:dyDescent="0.25">
      <c r="A619" s="103"/>
      <c r="B619" s="124"/>
      <c r="C619" s="105"/>
      <c r="D619" s="109">
        <v>2019</v>
      </c>
      <c r="E619" s="10">
        <f t="shared" si="20"/>
        <v>0</v>
      </c>
      <c r="F619" s="9">
        <v>0</v>
      </c>
      <c r="G619" s="10">
        <v>0</v>
      </c>
      <c r="H619" s="9">
        <v>0</v>
      </c>
      <c r="I619" s="10">
        <v>0</v>
      </c>
      <c r="J619" s="9">
        <v>0</v>
      </c>
      <c r="K619" s="324"/>
      <c r="L619" s="237"/>
      <c r="M619" s="8"/>
    </row>
    <row r="620" spans="1:13" ht="16.5" customHeight="1" x14ac:dyDescent="0.25">
      <c r="A620" s="103"/>
      <c r="B620" s="124"/>
      <c r="C620" s="105"/>
      <c r="D620" s="109">
        <v>2020</v>
      </c>
      <c r="E620" s="10">
        <f t="shared" si="20"/>
        <v>0</v>
      </c>
      <c r="F620" s="9">
        <v>0</v>
      </c>
      <c r="G620" s="10">
        <v>0</v>
      </c>
      <c r="H620" s="9">
        <v>0</v>
      </c>
      <c r="I620" s="10">
        <v>0</v>
      </c>
      <c r="J620" s="9">
        <v>0</v>
      </c>
      <c r="K620" s="324"/>
      <c r="L620" s="237"/>
      <c r="M620" s="8"/>
    </row>
    <row r="621" spans="1:13" ht="15.75" customHeight="1" x14ac:dyDescent="0.25">
      <c r="A621" s="111"/>
      <c r="B621" s="124"/>
      <c r="C621" s="105"/>
      <c r="D621" s="109">
        <v>2021</v>
      </c>
      <c r="E621" s="10">
        <f t="shared" si="20"/>
        <v>0</v>
      </c>
      <c r="F621" s="9">
        <v>0</v>
      </c>
      <c r="G621" s="10">
        <v>0</v>
      </c>
      <c r="H621" s="9">
        <v>0</v>
      </c>
      <c r="I621" s="10">
        <v>0</v>
      </c>
      <c r="J621" s="9">
        <v>0</v>
      </c>
      <c r="K621" s="324"/>
      <c r="L621" s="237"/>
      <c r="M621" s="8"/>
    </row>
    <row r="622" spans="1:13" ht="19.5" customHeight="1" x14ac:dyDescent="0.25">
      <c r="A622" s="111"/>
      <c r="B622" s="124"/>
      <c r="C622" s="105"/>
      <c r="D622" s="109">
        <v>2022</v>
      </c>
      <c r="E622" s="10">
        <f>F622+G622+H622+J622</f>
        <v>2155.6</v>
      </c>
      <c r="F622" s="9">
        <v>0</v>
      </c>
      <c r="G622" s="10">
        <v>2155.6</v>
      </c>
      <c r="H622" s="9">
        <v>0</v>
      </c>
      <c r="I622" s="10">
        <v>0</v>
      </c>
      <c r="J622" s="9">
        <v>0</v>
      </c>
      <c r="K622" s="324"/>
      <c r="L622" s="237"/>
      <c r="M622" s="8"/>
    </row>
    <row r="623" spans="1:13" ht="18.75" customHeight="1" x14ac:dyDescent="0.25">
      <c r="A623" s="111"/>
      <c r="B623" s="124"/>
      <c r="C623" s="105"/>
      <c r="D623" s="109">
        <v>2023</v>
      </c>
      <c r="E623" s="10">
        <f t="shared" ref="E623:E629" si="21">F623+G623+H623+J623</f>
        <v>6509.2</v>
      </c>
      <c r="F623" s="9">
        <v>0</v>
      </c>
      <c r="G623" s="10">
        <v>6509.2</v>
      </c>
      <c r="H623" s="9">
        <v>0</v>
      </c>
      <c r="I623" s="10">
        <v>0</v>
      </c>
      <c r="J623" s="9">
        <v>0</v>
      </c>
      <c r="K623" s="324"/>
      <c r="L623" s="237"/>
      <c r="M623" s="8"/>
    </row>
    <row r="624" spans="1:13" ht="18" customHeight="1" x14ac:dyDescent="0.25">
      <c r="A624" s="111"/>
      <c r="B624" s="124"/>
      <c r="C624" s="105"/>
      <c r="D624" s="109">
        <v>2024</v>
      </c>
      <c r="E624" s="10">
        <f t="shared" si="21"/>
        <v>6423.2</v>
      </c>
      <c r="F624" s="9">
        <v>0</v>
      </c>
      <c r="G624" s="10">
        <v>6423.2</v>
      </c>
      <c r="H624" s="9">
        <v>0</v>
      </c>
      <c r="I624" s="10">
        <v>0</v>
      </c>
      <c r="J624" s="9">
        <v>0</v>
      </c>
      <c r="K624" s="324"/>
      <c r="L624" s="237"/>
      <c r="M624" s="8"/>
    </row>
    <row r="625" spans="1:13" ht="21.75" customHeight="1" thickBot="1" x14ac:dyDescent="0.3">
      <c r="A625" s="155"/>
      <c r="B625" s="325"/>
      <c r="C625" s="326"/>
      <c r="D625" s="116">
        <v>2025</v>
      </c>
      <c r="E625" s="117">
        <f t="shared" si="21"/>
        <v>6423.2</v>
      </c>
      <c r="F625" s="158">
        <v>0</v>
      </c>
      <c r="G625" s="117">
        <v>6423.2</v>
      </c>
      <c r="H625" s="158">
        <v>0</v>
      </c>
      <c r="I625" s="117">
        <v>0</v>
      </c>
      <c r="J625" s="158">
        <v>0</v>
      </c>
      <c r="K625" s="327"/>
      <c r="L625" s="328"/>
      <c r="M625" s="8"/>
    </row>
    <row r="626" spans="1:13" ht="27.75" customHeight="1" x14ac:dyDescent="0.25">
      <c r="A626" s="144" t="s">
        <v>236</v>
      </c>
      <c r="B626" s="323" t="s">
        <v>225</v>
      </c>
      <c r="C626" s="320"/>
      <c r="D626" s="321">
        <v>2018</v>
      </c>
      <c r="E626" s="147">
        <f t="shared" si="21"/>
        <v>0</v>
      </c>
      <c r="F626" s="322">
        <v>0</v>
      </c>
      <c r="G626" s="147">
        <v>0</v>
      </c>
      <c r="H626" s="322">
        <v>0</v>
      </c>
      <c r="I626" s="147">
        <v>0</v>
      </c>
      <c r="J626" s="322">
        <v>0</v>
      </c>
      <c r="K626" s="323" t="s">
        <v>222</v>
      </c>
      <c r="L626" s="235" t="s">
        <v>38</v>
      </c>
      <c r="M626" s="8"/>
    </row>
    <row r="627" spans="1:13" ht="28.5" customHeight="1" x14ac:dyDescent="0.25">
      <c r="A627" s="103"/>
      <c r="B627" s="324"/>
      <c r="C627" s="105"/>
      <c r="D627" s="109">
        <v>2019</v>
      </c>
      <c r="E627" s="10">
        <f t="shared" si="21"/>
        <v>0</v>
      </c>
      <c r="F627" s="9">
        <v>0</v>
      </c>
      <c r="G627" s="10">
        <v>0</v>
      </c>
      <c r="H627" s="9">
        <v>0</v>
      </c>
      <c r="I627" s="10">
        <v>0</v>
      </c>
      <c r="J627" s="9">
        <v>0</v>
      </c>
      <c r="K627" s="324"/>
      <c r="L627" s="237"/>
      <c r="M627" s="8"/>
    </row>
    <row r="628" spans="1:13" ht="27.75" customHeight="1" x14ac:dyDescent="0.25">
      <c r="A628" s="103"/>
      <c r="B628" s="324"/>
      <c r="C628" s="105"/>
      <c r="D628" s="109">
        <v>2020</v>
      </c>
      <c r="E628" s="10">
        <f t="shared" si="21"/>
        <v>0</v>
      </c>
      <c r="F628" s="9">
        <v>0</v>
      </c>
      <c r="G628" s="10">
        <v>0</v>
      </c>
      <c r="H628" s="9">
        <v>0</v>
      </c>
      <c r="I628" s="10">
        <v>0</v>
      </c>
      <c r="J628" s="9">
        <v>0</v>
      </c>
      <c r="K628" s="324"/>
      <c r="L628" s="237"/>
      <c r="M628" s="8"/>
    </row>
    <row r="629" spans="1:13" ht="30" customHeight="1" x14ac:dyDescent="0.25">
      <c r="A629" s="111"/>
      <c r="B629" s="324"/>
      <c r="C629" s="105"/>
      <c r="D629" s="109">
        <v>2021</v>
      </c>
      <c r="E629" s="10">
        <f t="shared" si="21"/>
        <v>0</v>
      </c>
      <c r="F629" s="9">
        <v>0</v>
      </c>
      <c r="G629" s="10">
        <v>0</v>
      </c>
      <c r="H629" s="9">
        <v>0</v>
      </c>
      <c r="I629" s="10">
        <v>0</v>
      </c>
      <c r="J629" s="9">
        <v>0</v>
      </c>
      <c r="K629" s="324"/>
      <c r="L629" s="237"/>
      <c r="M629" s="8"/>
    </row>
    <row r="630" spans="1:13" ht="27" customHeight="1" x14ac:dyDescent="0.25">
      <c r="A630" s="111"/>
      <c r="B630" s="324"/>
      <c r="C630" s="105"/>
      <c r="D630" s="109">
        <v>2022</v>
      </c>
      <c r="E630" s="10">
        <f>F630+G630+H630+J630</f>
        <v>0</v>
      </c>
      <c r="F630" s="9">
        <v>0</v>
      </c>
      <c r="G630" s="10">
        <v>0</v>
      </c>
      <c r="H630" s="9">
        <v>0</v>
      </c>
      <c r="I630" s="10">
        <v>0</v>
      </c>
      <c r="J630" s="9">
        <v>0</v>
      </c>
      <c r="K630" s="324"/>
      <c r="L630" s="237"/>
      <c r="M630" s="8"/>
    </row>
    <row r="631" spans="1:13" ht="30" customHeight="1" x14ac:dyDescent="0.25">
      <c r="A631" s="111"/>
      <c r="B631" s="324"/>
      <c r="C631" s="105"/>
      <c r="D631" s="109">
        <v>2023</v>
      </c>
      <c r="E631" s="10">
        <f t="shared" ref="E631:E638" si="22">F631+G631+H631+J631</f>
        <v>36448.799999999996</v>
      </c>
      <c r="F631" s="9">
        <v>0</v>
      </c>
      <c r="G631" s="10">
        <f>27008.3+7617.9</f>
        <v>34626.199999999997</v>
      </c>
      <c r="H631" s="110">
        <v>1822.6</v>
      </c>
      <c r="I631" s="10">
        <v>1822.6</v>
      </c>
      <c r="J631" s="9">
        <v>0</v>
      </c>
      <c r="K631" s="324"/>
      <c r="L631" s="237"/>
      <c r="M631" s="8"/>
    </row>
    <row r="632" spans="1:13" ht="23.25" customHeight="1" x14ac:dyDescent="0.25">
      <c r="A632" s="111"/>
      <c r="B632" s="324"/>
      <c r="C632" s="105"/>
      <c r="D632" s="109">
        <v>2024</v>
      </c>
      <c r="E632" s="10">
        <f t="shared" si="22"/>
        <v>0</v>
      </c>
      <c r="F632" s="9">
        <v>0</v>
      </c>
      <c r="G632" s="10">
        <v>0</v>
      </c>
      <c r="H632" s="9">
        <v>0</v>
      </c>
      <c r="I632" s="10">
        <v>0</v>
      </c>
      <c r="J632" s="9">
        <v>0</v>
      </c>
      <c r="K632" s="324"/>
      <c r="L632" s="237"/>
      <c r="M632" s="8"/>
    </row>
    <row r="633" spans="1:13" ht="26.25" customHeight="1" x14ac:dyDescent="0.25">
      <c r="A633" s="114"/>
      <c r="B633" s="324"/>
      <c r="C633" s="329"/>
      <c r="D633" s="126">
        <v>2025</v>
      </c>
      <c r="E633" s="127">
        <f t="shared" si="22"/>
        <v>0</v>
      </c>
      <c r="F633" s="128">
        <v>0</v>
      </c>
      <c r="G633" s="127">
        <v>0</v>
      </c>
      <c r="H633" s="128">
        <v>0</v>
      </c>
      <c r="I633" s="127">
        <v>0</v>
      </c>
      <c r="J633" s="128">
        <v>0</v>
      </c>
      <c r="K633" s="324"/>
      <c r="L633" s="237"/>
      <c r="M633" s="8"/>
    </row>
    <row r="634" spans="1:13" ht="16.5" x14ac:dyDescent="0.25">
      <c r="A634" s="258">
        <v>1</v>
      </c>
      <c r="B634" s="172">
        <v>2</v>
      </c>
      <c r="C634" s="172"/>
      <c r="D634" s="172">
        <v>3</v>
      </c>
      <c r="E634" s="172">
        <v>4</v>
      </c>
      <c r="F634" s="172">
        <v>5</v>
      </c>
      <c r="G634" s="172">
        <v>6</v>
      </c>
      <c r="H634" s="172">
        <v>7</v>
      </c>
      <c r="I634" s="172">
        <v>8</v>
      </c>
      <c r="J634" s="172">
        <v>9</v>
      </c>
      <c r="K634" s="225">
        <v>10</v>
      </c>
      <c r="L634" s="225">
        <v>11</v>
      </c>
      <c r="M634" s="8"/>
    </row>
    <row r="635" spans="1:13" ht="21.75" customHeight="1" x14ac:dyDescent="0.25">
      <c r="A635" s="96" t="s">
        <v>237</v>
      </c>
      <c r="B635" s="324" t="s">
        <v>241</v>
      </c>
      <c r="C635" s="98"/>
      <c r="D635" s="162">
        <v>2018</v>
      </c>
      <c r="E635" s="100">
        <f t="shared" si="22"/>
        <v>0</v>
      </c>
      <c r="F635" s="330">
        <v>0</v>
      </c>
      <c r="G635" s="100">
        <v>0</v>
      </c>
      <c r="H635" s="330">
        <v>0</v>
      </c>
      <c r="I635" s="100">
        <v>0</v>
      </c>
      <c r="J635" s="330">
        <v>0</v>
      </c>
      <c r="K635" s="324" t="s">
        <v>224</v>
      </c>
      <c r="L635" s="324" t="s">
        <v>38</v>
      </c>
      <c r="M635" s="8"/>
    </row>
    <row r="636" spans="1:13" ht="24" customHeight="1" x14ac:dyDescent="0.25">
      <c r="A636" s="103"/>
      <c r="B636" s="324"/>
      <c r="C636" s="105"/>
      <c r="D636" s="109">
        <v>2019</v>
      </c>
      <c r="E636" s="10">
        <f t="shared" si="22"/>
        <v>0</v>
      </c>
      <c r="F636" s="9">
        <v>0</v>
      </c>
      <c r="G636" s="10">
        <v>0</v>
      </c>
      <c r="H636" s="9">
        <v>0</v>
      </c>
      <c r="I636" s="10">
        <v>0</v>
      </c>
      <c r="J636" s="9">
        <v>0</v>
      </c>
      <c r="K636" s="324"/>
      <c r="L636" s="324"/>
      <c r="M636" s="8"/>
    </row>
    <row r="637" spans="1:13" ht="20.25" customHeight="1" x14ac:dyDescent="0.25">
      <c r="A637" s="103"/>
      <c r="B637" s="324"/>
      <c r="C637" s="105"/>
      <c r="D637" s="109">
        <v>2020</v>
      </c>
      <c r="E637" s="10">
        <f t="shared" si="22"/>
        <v>0</v>
      </c>
      <c r="F637" s="9">
        <v>0</v>
      </c>
      <c r="G637" s="10">
        <v>0</v>
      </c>
      <c r="H637" s="9">
        <v>0</v>
      </c>
      <c r="I637" s="10">
        <v>0</v>
      </c>
      <c r="J637" s="9">
        <v>0</v>
      </c>
      <c r="K637" s="324"/>
      <c r="L637" s="324"/>
      <c r="M637" s="8"/>
    </row>
    <row r="638" spans="1:13" ht="21" customHeight="1" x14ac:dyDescent="0.25">
      <c r="A638" s="111"/>
      <c r="B638" s="324"/>
      <c r="C638" s="105"/>
      <c r="D638" s="109">
        <v>2021</v>
      </c>
      <c r="E638" s="10">
        <f t="shared" si="22"/>
        <v>0</v>
      </c>
      <c r="F638" s="9">
        <v>0</v>
      </c>
      <c r="G638" s="10">
        <v>0</v>
      </c>
      <c r="H638" s="9">
        <v>0</v>
      </c>
      <c r="I638" s="10">
        <v>0</v>
      </c>
      <c r="J638" s="9">
        <v>0</v>
      </c>
      <c r="K638" s="324"/>
      <c r="L638" s="324"/>
      <c r="M638" s="8"/>
    </row>
    <row r="639" spans="1:13" ht="26.25" customHeight="1" x14ac:dyDescent="0.25">
      <c r="A639" s="111"/>
      <c r="B639" s="324"/>
      <c r="C639" s="105"/>
      <c r="D639" s="109">
        <v>2022</v>
      </c>
      <c r="E639" s="10">
        <f>F639+G639+H639+J639</f>
        <v>0</v>
      </c>
      <c r="F639" s="9">
        <v>0</v>
      </c>
      <c r="G639" s="10">
        <v>0</v>
      </c>
      <c r="H639" s="9">
        <v>0</v>
      </c>
      <c r="I639" s="10">
        <v>0</v>
      </c>
      <c r="J639" s="9">
        <v>0</v>
      </c>
      <c r="K639" s="324"/>
      <c r="L639" s="324"/>
      <c r="M639" s="8"/>
    </row>
    <row r="640" spans="1:13" ht="33" customHeight="1" x14ac:dyDescent="0.25">
      <c r="A640" s="111"/>
      <c r="B640" s="324"/>
      <c r="C640" s="105"/>
      <c r="D640" s="109">
        <v>2023</v>
      </c>
      <c r="E640" s="10">
        <f t="shared" ref="E640:E646" si="23">F640+G640+H640+J640</f>
        <v>493.5</v>
      </c>
      <c r="F640" s="9">
        <v>0</v>
      </c>
      <c r="G640" s="10">
        <v>468.8</v>
      </c>
      <c r="H640" s="110">
        <v>24.7</v>
      </c>
      <c r="I640" s="10">
        <v>24.7</v>
      </c>
      <c r="J640" s="9">
        <v>0</v>
      </c>
      <c r="K640" s="324"/>
      <c r="L640" s="324"/>
      <c r="M640" s="8"/>
    </row>
    <row r="641" spans="1:13" ht="24.75" customHeight="1" x14ac:dyDescent="0.25">
      <c r="A641" s="111"/>
      <c r="B641" s="324"/>
      <c r="C641" s="105"/>
      <c r="D641" s="109">
        <v>2024</v>
      </c>
      <c r="E641" s="10">
        <f t="shared" si="23"/>
        <v>996.8</v>
      </c>
      <c r="F641" s="9">
        <v>0</v>
      </c>
      <c r="G641" s="10">
        <v>946.9</v>
      </c>
      <c r="H641" s="110">
        <v>49.9</v>
      </c>
      <c r="I641" s="10">
        <v>49.9</v>
      </c>
      <c r="J641" s="9">
        <v>0</v>
      </c>
      <c r="K641" s="324"/>
      <c r="L641" s="324"/>
      <c r="M641" s="8"/>
    </row>
    <row r="642" spans="1:13" ht="49.5" customHeight="1" thickBot="1" x14ac:dyDescent="0.3">
      <c r="A642" s="111"/>
      <c r="B642" s="101"/>
      <c r="C642" s="329"/>
      <c r="D642" s="126">
        <v>2025</v>
      </c>
      <c r="E642" s="10">
        <f t="shared" si="23"/>
        <v>0</v>
      </c>
      <c r="F642" s="331">
        <v>0</v>
      </c>
      <c r="G642" s="127">
        <v>0</v>
      </c>
      <c r="H642" s="331">
        <v>0</v>
      </c>
      <c r="I642" s="127">
        <v>0</v>
      </c>
      <c r="J642" s="331">
        <v>0</v>
      </c>
      <c r="K642" s="324"/>
      <c r="L642" s="324"/>
      <c r="M642" s="8"/>
    </row>
    <row r="643" spans="1:13" ht="16.5" customHeight="1" x14ac:dyDescent="0.25">
      <c r="A643" s="144" t="s">
        <v>238</v>
      </c>
      <c r="B643" s="289" t="s">
        <v>239</v>
      </c>
      <c r="C643" s="105"/>
      <c r="D643" s="109">
        <v>2018</v>
      </c>
      <c r="E643" s="10">
        <f t="shared" si="23"/>
        <v>0</v>
      </c>
      <c r="F643" s="9">
        <v>0</v>
      </c>
      <c r="G643" s="10">
        <v>0</v>
      </c>
      <c r="H643" s="9">
        <v>0</v>
      </c>
      <c r="I643" s="10">
        <v>0</v>
      </c>
      <c r="J643" s="9">
        <v>0</v>
      </c>
      <c r="K643" s="323" t="s">
        <v>240</v>
      </c>
      <c r="L643" s="323" t="s">
        <v>38</v>
      </c>
      <c r="M643" s="8"/>
    </row>
    <row r="644" spans="1:13" ht="16.5" customHeight="1" x14ac:dyDescent="0.25">
      <c r="A644" s="103"/>
      <c r="B644" s="324"/>
      <c r="C644" s="105"/>
      <c r="D644" s="109">
        <v>2019</v>
      </c>
      <c r="E644" s="10">
        <f t="shared" si="23"/>
        <v>0</v>
      </c>
      <c r="F644" s="9">
        <v>0</v>
      </c>
      <c r="G644" s="10">
        <v>0</v>
      </c>
      <c r="H644" s="9">
        <v>0</v>
      </c>
      <c r="I644" s="10">
        <v>0</v>
      </c>
      <c r="J644" s="9">
        <v>0</v>
      </c>
      <c r="K644" s="324"/>
      <c r="L644" s="324"/>
      <c r="M644" s="8"/>
    </row>
    <row r="645" spans="1:13" ht="15.75" customHeight="1" x14ac:dyDescent="0.25">
      <c r="A645" s="103"/>
      <c r="B645" s="324"/>
      <c r="C645" s="105"/>
      <c r="D645" s="109">
        <v>2020</v>
      </c>
      <c r="E645" s="10">
        <f t="shared" si="23"/>
        <v>0</v>
      </c>
      <c r="F645" s="9">
        <v>0</v>
      </c>
      <c r="G645" s="10">
        <v>0</v>
      </c>
      <c r="H645" s="9">
        <v>0</v>
      </c>
      <c r="I645" s="10">
        <v>0</v>
      </c>
      <c r="J645" s="9">
        <v>0</v>
      </c>
      <c r="K645" s="324"/>
      <c r="L645" s="324"/>
      <c r="M645" s="8"/>
    </row>
    <row r="646" spans="1:13" ht="21" customHeight="1" x14ac:dyDescent="0.25">
      <c r="A646" s="111"/>
      <c r="B646" s="324"/>
      <c r="C646" s="105"/>
      <c r="D646" s="109">
        <v>2021</v>
      </c>
      <c r="E646" s="10">
        <f t="shared" si="23"/>
        <v>0</v>
      </c>
      <c r="F646" s="9">
        <v>0</v>
      </c>
      <c r="G646" s="10">
        <v>0</v>
      </c>
      <c r="H646" s="9">
        <v>0</v>
      </c>
      <c r="I646" s="10">
        <v>0</v>
      </c>
      <c r="J646" s="9">
        <v>0</v>
      </c>
      <c r="K646" s="324"/>
      <c r="L646" s="324"/>
      <c r="M646" s="8"/>
    </row>
    <row r="647" spans="1:13" ht="15.75" customHeight="1" x14ac:dyDescent="0.25">
      <c r="A647" s="111"/>
      <c r="B647" s="324"/>
      <c r="C647" s="105"/>
      <c r="D647" s="109">
        <v>2022</v>
      </c>
      <c r="E647" s="10">
        <f>F647+G647+H647+J647</f>
        <v>0</v>
      </c>
      <c r="F647" s="9">
        <v>0</v>
      </c>
      <c r="G647" s="10">
        <v>0</v>
      </c>
      <c r="H647" s="9">
        <v>0</v>
      </c>
      <c r="I647" s="10">
        <v>0</v>
      </c>
      <c r="J647" s="9">
        <v>0</v>
      </c>
      <c r="K647" s="324"/>
      <c r="L647" s="324"/>
      <c r="M647" s="8"/>
    </row>
    <row r="648" spans="1:13" ht="18" customHeight="1" x14ac:dyDescent="0.25">
      <c r="A648" s="111"/>
      <c r="B648" s="324"/>
      <c r="C648" s="105"/>
      <c r="D648" s="109">
        <v>2023</v>
      </c>
      <c r="E648" s="10">
        <f>F648+G648+H648+J648</f>
        <v>5865.7000000000007</v>
      </c>
      <c r="F648" s="9">
        <v>0</v>
      </c>
      <c r="G648" s="10">
        <v>0</v>
      </c>
      <c r="H648" s="110">
        <f>3526+1786.1+553.6</f>
        <v>5865.7000000000007</v>
      </c>
      <c r="I648" s="10">
        <v>0</v>
      </c>
      <c r="J648" s="9">
        <v>0</v>
      </c>
      <c r="K648" s="324"/>
      <c r="L648" s="324"/>
      <c r="M648" s="8"/>
    </row>
    <row r="649" spans="1:13" ht="22.5" customHeight="1" x14ac:dyDescent="0.25">
      <c r="A649" s="111"/>
      <c r="B649" s="324"/>
      <c r="C649" s="105"/>
      <c r="D649" s="109">
        <v>2024</v>
      </c>
      <c r="E649" s="10">
        <f t="shared" ref="E649:E654" si="24">F649+G649+H649+J649</f>
        <v>0</v>
      </c>
      <c r="F649" s="9">
        <v>0</v>
      </c>
      <c r="G649" s="10">
        <v>0</v>
      </c>
      <c r="H649" s="110">
        <v>0</v>
      </c>
      <c r="I649" s="10">
        <v>0</v>
      </c>
      <c r="J649" s="9">
        <v>0</v>
      </c>
      <c r="K649" s="324"/>
      <c r="L649" s="324"/>
      <c r="M649" s="8"/>
    </row>
    <row r="650" spans="1:13" ht="22.5" customHeight="1" thickBot="1" x14ac:dyDescent="0.3">
      <c r="A650" s="111"/>
      <c r="B650" s="101"/>
      <c r="C650" s="329"/>
      <c r="D650" s="126">
        <v>2025</v>
      </c>
      <c r="E650" s="10">
        <f t="shared" si="24"/>
        <v>0</v>
      </c>
      <c r="F650" s="331">
        <v>0</v>
      </c>
      <c r="G650" s="127">
        <v>0</v>
      </c>
      <c r="H650" s="331">
        <v>0</v>
      </c>
      <c r="I650" s="127">
        <v>0</v>
      </c>
      <c r="J650" s="331">
        <v>0</v>
      </c>
      <c r="K650" s="324"/>
      <c r="L650" s="324"/>
      <c r="M650" s="8"/>
    </row>
    <row r="651" spans="1:13" ht="16.5" customHeight="1" x14ac:dyDescent="0.25">
      <c r="A651" s="144" t="s">
        <v>320</v>
      </c>
      <c r="B651" s="289" t="s">
        <v>324</v>
      </c>
      <c r="C651" s="105"/>
      <c r="D651" s="109">
        <v>2018</v>
      </c>
      <c r="E651" s="10">
        <f t="shared" si="24"/>
        <v>0</v>
      </c>
      <c r="F651" s="9">
        <v>0</v>
      </c>
      <c r="G651" s="10">
        <v>0</v>
      </c>
      <c r="H651" s="9">
        <v>0</v>
      </c>
      <c r="I651" s="10">
        <v>0</v>
      </c>
      <c r="J651" s="9">
        <v>0</v>
      </c>
      <c r="K651" s="323" t="s">
        <v>321</v>
      </c>
      <c r="L651" s="323" t="s">
        <v>38</v>
      </c>
      <c r="M651" s="8"/>
    </row>
    <row r="652" spans="1:13" ht="16.5" customHeight="1" x14ac:dyDescent="0.25">
      <c r="A652" s="103"/>
      <c r="B652" s="324"/>
      <c r="C652" s="105"/>
      <c r="D652" s="109">
        <v>2019</v>
      </c>
      <c r="E652" s="10">
        <f t="shared" si="24"/>
        <v>0</v>
      </c>
      <c r="F652" s="9">
        <v>0</v>
      </c>
      <c r="G652" s="10">
        <v>0</v>
      </c>
      <c r="H652" s="9">
        <v>0</v>
      </c>
      <c r="I652" s="10">
        <v>0</v>
      </c>
      <c r="J652" s="9">
        <v>0</v>
      </c>
      <c r="K652" s="324"/>
      <c r="L652" s="324"/>
      <c r="M652" s="8"/>
    </row>
    <row r="653" spans="1:13" ht="15.75" customHeight="1" x14ac:dyDescent="0.25">
      <c r="A653" s="103"/>
      <c r="B653" s="324"/>
      <c r="C653" s="105"/>
      <c r="D653" s="109">
        <v>2020</v>
      </c>
      <c r="E653" s="10">
        <f t="shared" si="24"/>
        <v>0</v>
      </c>
      <c r="F653" s="9">
        <v>0</v>
      </c>
      <c r="G653" s="10">
        <v>0</v>
      </c>
      <c r="H653" s="9">
        <v>0</v>
      </c>
      <c r="I653" s="10">
        <v>0</v>
      </c>
      <c r="J653" s="9">
        <v>0</v>
      </c>
      <c r="K653" s="324"/>
      <c r="L653" s="324"/>
      <c r="M653" s="8"/>
    </row>
    <row r="654" spans="1:13" ht="21" customHeight="1" x14ac:dyDescent="0.25">
      <c r="A654" s="111"/>
      <c r="B654" s="324"/>
      <c r="C654" s="105"/>
      <c r="D654" s="109">
        <v>2021</v>
      </c>
      <c r="E654" s="10">
        <f t="shared" si="24"/>
        <v>0</v>
      </c>
      <c r="F654" s="9">
        <v>0</v>
      </c>
      <c r="G654" s="10">
        <v>0</v>
      </c>
      <c r="H654" s="9">
        <v>0</v>
      </c>
      <c r="I654" s="10">
        <v>0</v>
      </c>
      <c r="J654" s="9">
        <v>0</v>
      </c>
      <c r="K654" s="324"/>
      <c r="L654" s="324"/>
      <c r="M654" s="8"/>
    </row>
    <row r="655" spans="1:13" ht="15.75" customHeight="1" x14ac:dyDescent="0.25">
      <c r="A655" s="111"/>
      <c r="B655" s="324"/>
      <c r="C655" s="105"/>
      <c r="D655" s="109">
        <v>2022</v>
      </c>
      <c r="E655" s="10">
        <f>F655+G655+H655+J655</f>
        <v>0</v>
      </c>
      <c r="F655" s="9">
        <v>0</v>
      </c>
      <c r="G655" s="10">
        <v>0</v>
      </c>
      <c r="H655" s="9">
        <v>0</v>
      </c>
      <c r="I655" s="10">
        <v>0</v>
      </c>
      <c r="J655" s="9">
        <v>0</v>
      </c>
      <c r="K655" s="324"/>
      <c r="L655" s="324"/>
      <c r="M655" s="8"/>
    </row>
    <row r="656" spans="1:13" ht="18" customHeight="1" x14ac:dyDescent="0.25">
      <c r="A656" s="111"/>
      <c r="B656" s="324"/>
      <c r="C656" s="105"/>
      <c r="D656" s="109">
        <v>2023</v>
      </c>
      <c r="E656" s="10">
        <f>F656+G656+H656+J656</f>
        <v>3300.2</v>
      </c>
      <c r="F656" s="9">
        <v>0</v>
      </c>
      <c r="G656" s="10">
        <v>0</v>
      </c>
      <c r="H656" s="110">
        <v>3300.2</v>
      </c>
      <c r="I656" s="10">
        <v>0</v>
      </c>
      <c r="J656" s="9">
        <v>0</v>
      </c>
      <c r="K656" s="324"/>
      <c r="L656" s="324"/>
      <c r="M656" s="8"/>
    </row>
    <row r="657" spans="1:13" ht="22.5" customHeight="1" x14ac:dyDescent="0.25">
      <c r="A657" s="111"/>
      <c r="B657" s="324"/>
      <c r="C657" s="105"/>
      <c r="D657" s="109">
        <v>2024</v>
      </c>
      <c r="E657" s="10">
        <f t="shared" ref="E657:E658" si="25">F657+G657+H657+J657</f>
        <v>0</v>
      </c>
      <c r="F657" s="9">
        <v>0</v>
      </c>
      <c r="G657" s="10">
        <v>0</v>
      </c>
      <c r="H657" s="110">
        <v>0</v>
      </c>
      <c r="I657" s="10">
        <v>0</v>
      </c>
      <c r="J657" s="9">
        <v>0</v>
      </c>
      <c r="K657" s="324"/>
      <c r="L657" s="324"/>
      <c r="M657" s="8"/>
    </row>
    <row r="658" spans="1:13" ht="22.5" customHeight="1" thickBot="1" x14ac:dyDescent="0.3">
      <c r="A658" s="111"/>
      <c r="B658" s="101"/>
      <c r="C658" s="329"/>
      <c r="D658" s="126">
        <v>2025</v>
      </c>
      <c r="E658" s="10">
        <f t="shared" si="25"/>
        <v>0</v>
      </c>
      <c r="F658" s="331">
        <v>0</v>
      </c>
      <c r="G658" s="127">
        <v>0</v>
      </c>
      <c r="H658" s="331">
        <v>0</v>
      </c>
      <c r="I658" s="127">
        <v>0</v>
      </c>
      <c r="J658" s="331">
        <v>0</v>
      </c>
      <c r="K658" s="324"/>
      <c r="L658" s="324"/>
      <c r="M658" s="8"/>
    </row>
    <row r="659" spans="1:13" ht="24.75" customHeight="1" thickBot="1" x14ac:dyDescent="0.3">
      <c r="A659" s="332"/>
      <c r="B659" s="333"/>
      <c r="C659" s="334">
        <v>0</v>
      </c>
      <c r="D659" s="335" t="s">
        <v>14</v>
      </c>
      <c r="E659" s="336">
        <f>F659+G659+H659+J659-0.1</f>
        <v>13563422.199999996</v>
      </c>
      <c r="F659" s="337">
        <f>F64+F65+F66+F67+F68+F69+F70+F71+F72+F73+F74+F75+F76+F77+F78+F79+F80+F81+F82+F83+F84+F85+F86+F87+F88+F89+F90+F91+F92+F93+F94+F95+F96+F97+F99+F98+F100+F101+F102+F103+F105+F106+F107+F108+F109+F110+F112+F111+F113+F114+F115+F117+F116+F118+F119+F120+F121+F122+F123+F124+F125+F126+F127+F128+F129+F130+F131+F132+F133+F134+F135+F136+F137+F138+F139+F141+F140+F142+F143+F144+F145+F146+F147+F148+F149+F150+F151+F152+F153+F154+F155+F157+F156+F158+F159+F160+F162+F163+F164+F165+F166+F167+F168+F169+F170+F171+F172+F173+F174+F175+F176+F177+F178+F179+F180+F181+F182+F183+F184+F185+F186+F187+F188+F189+F190+F191+F192+F193+F194+F195+F196+F197+F198+F199+F200+F201+F202+F203+F204+F205+F206+F207+F208+F209+F210+F211+F212+F213+F214+F215+F216+F217+F219+F220+F221+F222+F223+F224+F225+F226+F235+F236+F237+F238+F239+F240+F241+F242+F243+F244+F245+F246+F247+F248+F249+F250+F251+F252+F253+F254+F255+F256+F257+F258+F259+F260+F261+F262+F263+F264+F265+F266+F267+F268+F269+F270+F271+F272+F273+F274+F276+F277+F278+F279+F280+F281+F282+F283+F284+F286+F285+F287+F288+F289+F290+F291+F292+F293+F294+F295+F296+F297+F298+F299+F300+F301+F302+F303+F304+F305+F306+F307+F308+F309+F310+F311+F312+F313+F314+F315+F316+F317+F318+F319+F320+F321+F322+F323+F325+F326+F327+F328+F329+F330+F331+F332+F333+F334+F335+F336+F337+F338+F339+F340+F341+F342+F343+F344+F345+F346+F347+F348+F349+F350+F351+F352+F353+F354+F355+F356+F357+F358+F359+F360+F361+F362+F363+F364+F365+F366+F367+F368+F369+F370+F371+F372+F374+F375+F376+F377+F378+F379+F380+F381+F383+F384+F385+F386+F387+F388+F389+F390+F391+F392+F393+F394+F396+F397+F398+F399+F400+F401+F402+F403+F404+F405+F406+F407+F408+F409+F410+F411+F412+F413+F414+F415+F416+F417+F418+F419+F420+F421+F422+F423+F424+F425+F426+F427+F428+F429+F431+F432+F433+F434+F435+F436+F437+F438+F439+F440+F441+F442+F443+F444+F445+F446+F447+F448+F449+F450+F451+F452+F453+F454+F455+F456+F457+F458+F459+F460+F461+F462+F463+F464+F465+F466+F467+F468+F469+F470+F471+F472+F473+F474+F475+F476+F477+F478+F479+F480+F481+F482+F483+F484+F485+F486+F488+F489+F490+F491+F492+F493+F494+F495+F496+F497+F498+F499+F500+F501+F502+F503+F504+F505+F506+F507+F508+F509+F510+F511+F512+F513+F514+F515+F516+F517+F518+F519+F520+F521+F522+F523+F524+F525+F526+F527+F528+F529+F530+F531+F532+F533+F534+F535+F537+F538+F539+F540+F541+F542+F543+F544+F545+F546+F547+F548+F549+F550+F551+F552+F553+F554+F555+F556+F557+F558+F559+F560+F561+F562+F563+F564+F565+F566+F567+F568+F569+F570+F571+F572+F573+F574+F575+F576+F577+F578+F579+F580+F581+F582+F583+F584+F586+F587+F588+F589+F590+F591+F592+F593+F594+F595+F596+F597+F598+F599+F600+F601+F602+F603+F604+F605+F606+F607+F608+F609+F610+F611+F612+F613+F614+F615+F616+F617+F618+F619+F620+F621+F622+F623+F624+F625+F626+F627+F628+G629+G630+F631+F632+F633+F651+F652+F653+F654+F655+F656+F657+F658</f>
        <v>241885.5</v>
      </c>
      <c r="G659" s="337">
        <f>G72+G73+G74+G75+G76+G77+G78+G79+G80+G81+G82+G83+G84+G85+G86+G87+G88+G89+G90+G91+G92+G93+G94+G95+G96+G97+G99+G98+G100+G101+G102+G103+G105+G106+G107+G108+G109+G110+G112+G111+G113+G114+G115+G117+G116+G118+G119+G120+G121+G122+G123+G124+G125+G126+G127+G128+G137+G138+G139+G141+G140+G142+G143+G144+G145+G146+G147+G148+G149+G150+G151+G152+G153+G154+G155+G157+G156+G158+G159+G160+G162+G163+G164+G165+G166+G167+G168+G169+G170+G171+G172+G173+G174+G175+G176+G177+G178+G179+G180+G181+G182+G183+G184+G185+G186+G187+G188+G189+G190+G191+G192+G193+G194+G195+G196+G197+G198+G199+G200+G201+G202+G203+G204+G205+G206+G207+G208+G209+G210+G211+G212+G213+G214+G215+G216+G217+G219+G220+G221+G222+G223+G224+G225+G226+G235+G236+G237+G238+G239+G240+G241+G242+G243+G244+G245+G246+G247+G248+G249+G250+G251+G252+G253+G254+G255+G256+G257+G258+G259+G260+G261+G262+G263+G264+G265+G266+G267+G268+G269+G270+G271+G272+G273+G274+G276+G277+G278+G279+G280+G281+G282+G283+G284+G286+G285+G287+G288+G289+G290+G291+G292+G293+G294+G295+G296+G297+G298+G299+G300+G301+G302+G303+G304+G305+G306+G307+G308+G309+G310+G311+G312+G313+G314+G315+G316+G317+G318+G319+G320+G321+G322+G323+G325+G326+G327+G328+G329+G330+G331+G332+G333+G334+G335+G336+G337+G338+G339+G340+G341+G342+G343+G344+G345+G346+G347+G348+G349+G350+G351+G352+G353+G354+G355+G356+G357+G358+G359+G360+G361+G362+G363+G364+G365+G366+G367+G368+G369+G370+G371+G372+G374+G375+G376+G377+G378+G379+G380+G381+G382+G383+G384+G385+G386+G387+G388+G389+G390+G391+G392+G393+G394+G396+G397+G398+G399+G400+G401+G402+G403+G404+G405+G406+G407+G408+G409+G410+G411+G412+G413+G414+G415+G416+G417+G418+G419+G420+G421+G422+G423+G424+G425+G426+G427+G428+G429+G431+G432+G433+G434+G435+G436+G437+G438+G439+G440+G441+G442+G443+G444+G445+G446+G447+G448+G449+G450+G451+G452+G453+G454+G455+G456+G457+G458+G459+G460+G461+G462+G463+G464+G465+G466+G467+G468+G469+G470+G471+G472+G473+G474+G475+G476+G477+G478+G479+G480+G481+G482+G483+G484+G485+G486+G488+G489+G490+G491+G492+G493+G494+G495+G496+G497+G498+G499+G500+G501+G502+G503+G504+G505+G506+G507+G508+G509+G510+G511+G512+G513+G514+G515+G516+G517+G518+G519+G520+G521+G522+G523+G524+G525+G526+G527+G528+G529+G530+G531+G532+G533+G534+G535+G537+G538+G539+G540+G541+G542+G543+G544+G545+G546+G547+G548+G549+G550+G551+G552+G553+G554+G555+G556+G557+G558+G559+G560+G561+G562+G563+G564+G565+G566+G567+G568+G569+G570+G571+G572+G573+G574+G575+G576+G577+G578+G579+G580+G581+G582+G583+G584+G586+G587+G588+G589+G590+G591+G592+G593+G594+G595+G596+G597+G598+G599+G600+G601+G602+G603+G604+G605+G606+G607+G608+G609+G610+G611+G612+G613+G614+G615+G616+G617+G618+G619+G620+G621+G622+G623+G624+G625+G626+G627+G628+G629+G630+G631+G632+G633+G635+G636+G637+G638+G639+G640+G641+G642</f>
        <v>8908937.4999999963</v>
      </c>
      <c r="H659" s="337">
        <f>H64+H65+H66+H67+H68+H69+H70+H71+H129+H130+H131+H132+H133+H134+H135+H136+H202+H203+H204+H205+H206+H207+H208+H209+H267+H268+H269+H270+H271+H272+H273+H274+H276+H277+H278+H279+H280+H281+H282+H283+H284+H286+H285+H287+H288+H289+H290+H291+H292+H293+H294+H295+H296+H297+H298+H299+H300+H301+H302+H303+H304+H305+H306+H307+H308+H309+H310+H311+H312+H313+H314+H315+H316+H317+H318+H319+H320+H321+H322+H323+H325+H326+H327+H328+H329+H330+H331+H332+H333+H334+H335+H336+H337+H338+H339+H340+H341+H342+H343+H344+H345+H346+H347+H348+H349+H350+H351+H352+H353+H354+H355+H356+H357+H358+H359+H360+H361+H362+H363+H364+H365+H366+H367+H368+H369+H370+H371+H372+H374+H375+H376+H377+H378+H379+H380+H381+H382+H383+H384+H385+H386+H387+H388+H389+H390+H391+H392+H393+H394+H396+H397+H398+H399+H400+H401+H402+H403+H404+H405+H406+H407+H408+H409+H410+H411+H412+H413+H414+H415+H416+H417+H418+H419+H420+H421+H422+H423+H424+H425+H426+H427+H428+H429+H431+H432+H433+H434+H435+H436+H437+H438+H439+H440+H441+H442+H443+H444+H445+H446+H447+H448+H449+H450+H451+H452+H453+H454+H455+H456+H457+H458+H459+H460+H461+H462+H463+H464+H465+H466+H467+H468+H469+H470+H471+H472+H473+H474+H475+H476+H477+H478+H479+H480+H481+H482+H483+H484+H485+H486+H488+H489+H490+H491+H492+H493+H494+H495+H496+H497+H498+H499+H500+H501+H502+H503+H504+H505+H506+H507+H508+H509+H510+H511+H512+H513+H514+H515+H516+H517+H518+H519+H520+H521+H522+H523+H524+H525+H526+H527+H528+H529+H530+H531+H532+H533+H534+H535+H537+H538+H539+H540+H541+H542+H543+H544+H545+H546+H547+H548+H549+H550+H551+H552+H553+H554+H555+H556+H557+H558+H559+H560+H561+H562+H563+H564+H565+H566+H567+H568+H569+H570+H571+H572+H573+H574+H575+H576+H577+H578+H579+H580+H581+H582+H583+H584+H586+H587+H588+H589+H590+H591+H592+H593+H594+H595+H596+H597+H598+H599+H600+H601+H602+H603+H604+H605+H606+H607+H608+H609+H610+H611+H612+H613+H614+H615+H616+H617+H618+H619+H620+H621+H622+H623+H624+H625+H626+H627+H628+H629+H630+H631+H632+H633+H635+H636+H637+H638+H639+H640+H641+H642+0.1+H648+H649+H650+H651+H652+H653+H654+H655+H656+H657+H658</f>
        <v>3547647.1999999997</v>
      </c>
      <c r="I659" s="337">
        <f>I64+I65+I66+I67+I68+I69+I70+I71+I129+I130+I131+I132+I133+I134+I135+I136+I202+I203+I204+I205+I206+I207+I208+I209+I267+I268+I269+I270+I271+I272+I273+I274+I276+I277+I278+I279+I280+I281+I282+I283+I284+I286+I285+I287+I288+I289+I290+I291+I292+I293+I294+I295+I296+I297+I298+I299+I300+I301+I302+I303+I304+I305+I306+I307+I308+I309+I310+I311+I312+I313+I314+I315+I316+I317+I318+I319+I320+I321+I322+I323+I325+I326+I327+I328+I329+I330+I331+I332+I333+I334+I335+I336+I337+I338+I339+I340+I341+I342+I343+I344+I345+I346+I347+I348+I349+I350+I351+I352+I353+I354+I355+I356+I357+I358+I359+I360+I361+I362+I363+I364+I365+I366+I367+I368+I369+I370+I371+I372+I374+I375+I376+I377+I378+I379+I380+I381+I382+I383+I384+I385+I386+I387+I388+I389+I390+I391+I392+I393+I394+I396+I397+I398+I399+I400+I401+I402+I403+I404+I405+I406+I407+I408+I409+I410+I411+I412+I413+I414+I415+I416+I417+I418+I419+I420+I421+I422+I423+I424+I425+I426+I427+I428+I429+I431+I432+I433+I434+I435+I436+I437+I438+I439+I440+I441+I442+I443+I444+I445+I446+I447+I448+I449+I450+I451+I452+I453+I454+I455+I456+I457+I458+I459+I460+I461+I462+I463+I464+I465+I466+I467+I468+I469+I470+I471+I472+I473+I474+I475+I476+I477+I478+I479+I480+I481+I482+I483+I484+I485+I486+I488+I489+I490+I491+I492+I493+I494+I495+I496+I497+I498+I499+I500+I501+I502+I503+I504+I505+I506+I507+I508+I509+I510+I511+I512+I513+I514+I515+I516+I517+I518+I519+I520+I521+I522+I523+I524+I525+I526+I527+I528+I529+I530+I531+I532+I533+I534+I535+I537+I538+I539+I540+I541+I542+I543+I544+I545+I546+I547+I548+I549+I550+I551+I552+I553+I554+I555+I556+I557+I558+I559+I560+I561+I562+I563+I564+I565+I566+I567+I568+I569+I570+I571+I572+I573+I574+I575+I576+I577+I578+I579+I580+I581+I582+I583+I584+I586+I587+I588+I589+I590+I591+I592+I593+I594+I595+I596+I597+I598+I599+I600+I601+I602+I603+I604+I605+I606+I607+I608+I609+I610+I611+I612+I613+I614+I615+I616+I617+I630+I631+I632+I633+I640+I641+I642+0.1+I651+I652+I653+I654+I655+I656+I657+I658</f>
        <v>70550.399999999994</v>
      </c>
      <c r="J659" s="338">
        <f>J64+J65+J66+J67+J68+J69+J70+J71+J72+J73+J74+J75+J76+J77+J78+J79+J88+J89+J90+J91+J92+J93+J94+J95+J96+J97+J99+J98+J100+J101+J102+J103+J105+J106+J107+J108+J109+J110+J112+J111+J113+J114+J115+J117+J116+J118+J119+J120+J121+J122+J123+J124+J125+J126+J127+J128+J129+J130+J131+J132+J133+J134+J135+J136+J137+J138+J139+J141+J140+J142+J143+J144+J153+J154+J155+J157+J156+J158+J159+J160+J162+J163+J164+J165+J166+J167+J168+J169+J170+J171+J172+J173+J174+J175+J176+J177+J178+J179+J180+J181+J182+J183+J184+J185+J186+J187+J188+J189+J190+J191+J192+J193+J194+J195+J196+J197+J198+J199+J200+J201+J202+J203+J204+J205+J206+J207+J208+J209+J210+J211+J212+J213+J214+J215+J216+J217+J219+J220+J221+J222+J223+J224+J225+J226+J235+J236+J237+J238+J239+J240+J241+J242+J243+J244+J245+J246+J247+J248+J249+J250+J251+J252+J253+J254+J255+J256+J257+J258+J259+J260+J261+J262+J263+J264+J265+J266+J267+J268+J269+J270+J271+J272+J273+J274+J276+J277+J278+J279+J280+J281+J282+J283+J284+J286+J285+J287+J288+J289+J290+J291+J292+J293+J294+J295+J296+J297+J298+J299+J300+J301+J302+J303+J304+J305+J306+J307+J308+J309+J310+J311+J312+J313+J314+J315+J316+J317+J318+J319+J320+J321+J322+J323+J325+J326+J327+J328+J329+J330+J331+J332+J333+J334+J335+J336+J337+J338+J339+J340+J341+J342+J343+J344+J345+J346+J347+J348+J349+J350+J351+J352+J353+J354+J355+J356+J357+J358+J359+J360+J361+J362+J363+J364+J365+J366+J367+J368+J369+J370+J371+J372+J374+J375+J376+J377+J378+J379+J380+J381+J383+J384+J385+J386+J387+J388+J389+J390+J391+J392+J393+J394+J396+J397+J398+J399+J400+J401+J402+J403+J404+J405+J406+J407+J408+J409+J410+J411+J412+J413+J414+J415+J416+J417+J418+J419+J420+J421+J422+J423+J424+J425+J426+J427+J428+J429+J431+J432+J433+J434+J435+J436+J437+J438+J439+J440+J441+J442+J443+J444+J445+J446+J447+J448+J449+J450+J451+J452+J453+J454+J455+J456+J457+J458+J459+J460+J461+J462+J463+J464+J465+J466+J467+J468+J469+J470+J471+J472+J473+J474+J475+J476+J477+J478+J479+J480+J481+J482+J483+J484+J485+J486+J488+J489+J490+J491+J492+J493+J494+J495+J496+J497+J498+J499+J500+J501+J502+J503+J504+J505+J506+J507+J508+J509+J510+J511+J512+J513+J514+J515+J516+J517+J518+J519+J520+J521+J522+J523+J524+J525+J526+J527+J528+J529+J530+J531+J532+J533+J534+J535+J537+J538+J539+J540+J541+J542+J543+J544+J545+J546+J547+J548+J549+J550+J551+J552+J553+J554+J555+J556+J557+J558+J559+J560+J561+J562+J563+J564+J565+J566+J567+J568+J569+J570+J571+J572+J573+J574+J575+J576+J577+J578+J579+J580+J581+J582+J583+J584+J586+J587+J588+J589+J590+J591+J592+J593+J594+J595+J596+J597+J598+J599+J600+J601+J602+J603+J604+J605+J606+J607+J608+J609+J610+J611+J612+J613+J614+J615+J616+J617</f>
        <v>864952.1</v>
      </c>
      <c r="K659" s="339"/>
      <c r="L659" s="340"/>
      <c r="M659" s="8"/>
    </row>
    <row r="660" spans="1:13" ht="24" customHeight="1" thickBot="1" x14ac:dyDescent="0.3">
      <c r="A660" s="341">
        <v>5</v>
      </c>
      <c r="B660" s="342" t="s">
        <v>5</v>
      </c>
      <c r="C660" s="343">
        <v>0</v>
      </c>
      <c r="D660" s="344" t="s">
        <v>181</v>
      </c>
      <c r="E660" s="345"/>
      <c r="F660" s="345"/>
      <c r="G660" s="345"/>
      <c r="H660" s="345"/>
      <c r="I660" s="345"/>
      <c r="J660" s="345"/>
      <c r="K660" s="345"/>
      <c r="L660" s="346"/>
      <c r="M660" s="318" t="e">
        <f>#REF!-H659</f>
        <v>#REF!</v>
      </c>
    </row>
    <row r="661" spans="1:13" ht="28.5" customHeight="1" thickBot="1" x14ac:dyDescent="0.3">
      <c r="A661" s="180" t="s">
        <v>182</v>
      </c>
      <c r="B661" s="181"/>
      <c r="C661" s="181"/>
      <c r="D661" s="181"/>
      <c r="E661" s="181"/>
      <c r="F661" s="181"/>
      <c r="G661" s="181"/>
      <c r="H661" s="181"/>
      <c r="I661" s="181"/>
      <c r="J661" s="181"/>
      <c r="K661" s="181"/>
      <c r="L661" s="182"/>
      <c r="M661" s="318">
        <f>M662-G659</f>
        <v>-229337.89999999665</v>
      </c>
    </row>
    <row r="662" spans="1:13" ht="25.5" customHeight="1" x14ac:dyDescent="0.25">
      <c r="A662" s="222" t="s">
        <v>183</v>
      </c>
      <c r="B662" s="291" t="s">
        <v>184</v>
      </c>
      <c r="C662" s="347">
        <v>0</v>
      </c>
      <c r="D662" s="99">
        <v>2018</v>
      </c>
      <c r="E662" s="147">
        <f>F662+G662+H662+J662</f>
        <v>35153.1</v>
      </c>
      <c r="F662" s="147">
        <v>0</v>
      </c>
      <c r="G662" s="147">
        <v>8142.6</v>
      </c>
      <c r="H662" s="147">
        <v>27010.5</v>
      </c>
      <c r="I662" s="147">
        <v>0</v>
      </c>
      <c r="J662" s="228">
        <v>0</v>
      </c>
      <c r="K662" s="267" t="s">
        <v>185</v>
      </c>
      <c r="L662" s="149" t="s">
        <v>186</v>
      </c>
      <c r="M662" s="318">
        <f>SUM(G577:G617,G537:G576,G496:G535,G455:G495,G406:G454,G365:G405,G325:G364,G284:G323,G235:G283,G178:G226,G137:G177,G88:G128,G72:G79)</f>
        <v>8679599.5999999996</v>
      </c>
    </row>
    <row r="663" spans="1:13" ht="26.25" customHeight="1" x14ac:dyDescent="0.25">
      <c r="A663" s="224"/>
      <c r="B663" s="205"/>
      <c r="C663" s="109">
        <v>0</v>
      </c>
      <c r="D663" s="106">
        <v>2019</v>
      </c>
      <c r="E663" s="10">
        <f t="shared" ref="E663:E677" si="26">F663+G663+H663+J663</f>
        <v>38169.300000000003</v>
      </c>
      <c r="F663" s="10">
        <v>0</v>
      </c>
      <c r="G663" s="10">
        <v>8689.5</v>
      </c>
      <c r="H663" s="10">
        <v>29479.8</v>
      </c>
      <c r="I663" s="10">
        <v>0</v>
      </c>
      <c r="J663" s="11">
        <v>0</v>
      </c>
      <c r="K663" s="263"/>
      <c r="L663" s="108"/>
      <c r="M663" s="8"/>
    </row>
    <row r="664" spans="1:13" ht="26.25" customHeight="1" x14ac:dyDescent="0.25">
      <c r="A664" s="224"/>
      <c r="B664" s="205"/>
      <c r="C664" s="109">
        <v>0</v>
      </c>
      <c r="D664" s="109">
        <v>2020</v>
      </c>
      <c r="E664" s="10">
        <f t="shared" si="26"/>
        <v>42060.7</v>
      </c>
      <c r="F664" s="9">
        <v>0</v>
      </c>
      <c r="G664" s="10">
        <v>10752.9</v>
      </c>
      <c r="H664" s="10">
        <v>31307.8</v>
      </c>
      <c r="I664" s="10">
        <v>0</v>
      </c>
      <c r="J664" s="11">
        <v>0</v>
      </c>
      <c r="K664" s="263"/>
      <c r="L664" s="108"/>
      <c r="M664" s="8"/>
    </row>
    <row r="665" spans="1:13" ht="25.5" customHeight="1" x14ac:dyDescent="0.25">
      <c r="A665" s="260"/>
      <c r="B665" s="206"/>
      <c r="C665" s="348">
        <v>0</v>
      </c>
      <c r="D665" s="109">
        <v>2021</v>
      </c>
      <c r="E665" s="10">
        <f t="shared" si="26"/>
        <v>43966.7</v>
      </c>
      <c r="F665" s="9">
        <v>0</v>
      </c>
      <c r="G665" s="10">
        <v>13600.6</v>
      </c>
      <c r="H665" s="10">
        <v>30366.1</v>
      </c>
      <c r="I665" s="10">
        <v>0</v>
      </c>
      <c r="J665" s="11">
        <v>0</v>
      </c>
      <c r="K665" s="263"/>
      <c r="L665" s="108"/>
      <c r="M665" s="8"/>
    </row>
    <row r="666" spans="1:13" ht="29.25" customHeight="1" x14ac:dyDescent="0.25">
      <c r="A666" s="260"/>
      <c r="B666" s="206"/>
      <c r="C666" s="348">
        <v>0</v>
      </c>
      <c r="D666" s="109">
        <v>2022</v>
      </c>
      <c r="E666" s="10">
        <f t="shared" si="26"/>
        <v>50085</v>
      </c>
      <c r="F666" s="9">
        <v>0</v>
      </c>
      <c r="G666" s="10">
        <f>13383.8+35.2+849+134.9+461.4</f>
        <v>14864.3</v>
      </c>
      <c r="H666" s="10">
        <v>35220.699999999997</v>
      </c>
      <c r="I666" s="10">
        <v>0</v>
      </c>
      <c r="J666" s="11">
        <v>0</v>
      </c>
      <c r="K666" s="263"/>
      <c r="L666" s="108"/>
      <c r="M666" s="8"/>
    </row>
    <row r="667" spans="1:13" ht="21.75" customHeight="1" x14ac:dyDescent="0.25">
      <c r="A667" s="260"/>
      <c r="B667" s="206"/>
      <c r="C667" s="348">
        <v>0</v>
      </c>
      <c r="D667" s="109">
        <v>2023</v>
      </c>
      <c r="E667" s="10">
        <f t="shared" si="26"/>
        <v>52704.800000000003</v>
      </c>
      <c r="F667" s="9">
        <v>0</v>
      </c>
      <c r="G667" s="10">
        <f>15525.3+25.6</f>
        <v>15550.9</v>
      </c>
      <c r="H667" s="10">
        <f>36821.5+332.4</f>
        <v>37153.9</v>
      </c>
      <c r="I667" s="10">
        <v>0</v>
      </c>
      <c r="J667" s="11">
        <v>0</v>
      </c>
      <c r="K667" s="263"/>
      <c r="L667" s="108"/>
      <c r="M667" s="8"/>
    </row>
    <row r="668" spans="1:13" ht="22.5" customHeight="1" x14ac:dyDescent="0.25">
      <c r="A668" s="260"/>
      <c r="B668" s="206"/>
      <c r="C668" s="348">
        <v>0</v>
      </c>
      <c r="D668" s="109">
        <v>2024</v>
      </c>
      <c r="E668" s="10">
        <f t="shared" si="26"/>
        <v>51901.7</v>
      </c>
      <c r="F668" s="9">
        <v>0</v>
      </c>
      <c r="G668" s="10">
        <v>15048.6</v>
      </c>
      <c r="H668" s="10">
        <v>36853.1</v>
      </c>
      <c r="I668" s="10">
        <v>0</v>
      </c>
      <c r="J668" s="11">
        <v>0</v>
      </c>
      <c r="K668" s="263"/>
      <c r="L668" s="108"/>
      <c r="M668" s="8"/>
    </row>
    <row r="669" spans="1:13" ht="28.5" customHeight="1" thickBot="1" x14ac:dyDescent="0.3">
      <c r="A669" s="349"/>
      <c r="B669" s="305"/>
      <c r="C669" s="350">
        <v>0</v>
      </c>
      <c r="D669" s="126">
        <v>2025</v>
      </c>
      <c r="E669" s="127">
        <f t="shared" si="26"/>
        <v>51924.2</v>
      </c>
      <c r="F669" s="128">
        <v>0</v>
      </c>
      <c r="G669" s="127">
        <v>15046.6</v>
      </c>
      <c r="H669" s="10">
        <v>36877.599999999999</v>
      </c>
      <c r="I669" s="127">
        <v>0</v>
      </c>
      <c r="J669" s="270">
        <v>0</v>
      </c>
      <c r="K669" s="271"/>
      <c r="L669" s="242"/>
      <c r="M669" s="318">
        <f>SUM(H662:H677,H577:H617,H537:H576,H496:H535,H455:H495,H406:H454,H365:H405,H325:H364,H284:H323,H267:H283,H202:H209,H129:H136,H64:H71,H52:H59,H39:H46,H31:H38)</f>
        <v>3881241.2999999993</v>
      </c>
    </row>
    <row r="670" spans="1:13" ht="30.75" customHeight="1" x14ac:dyDescent="0.25">
      <c r="A670" s="222" t="s">
        <v>23</v>
      </c>
      <c r="B670" s="291" t="s">
        <v>24</v>
      </c>
      <c r="C670" s="347">
        <v>0</v>
      </c>
      <c r="D670" s="99">
        <v>2018</v>
      </c>
      <c r="E670" s="147">
        <f t="shared" si="26"/>
        <v>8798.2999999999993</v>
      </c>
      <c r="F670" s="147">
        <v>0</v>
      </c>
      <c r="G670" s="147">
        <v>0</v>
      </c>
      <c r="H670" s="147">
        <v>8798.2999999999993</v>
      </c>
      <c r="I670" s="147">
        <v>0</v>
      </c>
      <c r="J670" s="228">
        <v>0</v>
      </c>
      <c r="K670" s="267" t="s">
        <v>25</v>
      </c>
      <c r="L670" s="149" t="s">
        <v>26</v>
      </c>
      <c r="M670" s="8"/>
    </row>
    <row r="671" spans="1:13" ht="27" customHeight="1" x14ac:dyDescent="0.25">
      <c r="A671" s="224"/>
      <c r="B671" s="205"/>
      <c r="C671" s="109">
        <v>0</v>
      </c>
      <c r="D671" s="106">
        <v>2019</v>
      </c>
      <c r="E671" s="10">
        <f t="shared" si="26"/>
        <v>8535.7000000000007</v>
      </c>
      <c r="F671" s="10">
        <v>0</v>
      </c>
      <c r="G671" s="10">
        <v>0</v>
      </c>
      <c r="H671" s="10">
        <v>8535.7000000000007</v>
      </c>
      <c r="I671" s="10">
        <v>0</v>
      </c>
      <c r="J671" s="11">
        <v>0</v>
      </c>
      <c r="K671" s="263"/>
      <c r="L671" s="108"/>
      <c r="M671" s="8"/>
    </row>
    <row r="672" spans="1:13" ht="25.5" customHeight="1" x14ac:dyDescent="0.25">
      <c r="A672" s="224"/>
      <c r="B672" s="205"/>
      <c r="C672" s="109">
        <v>0</v>
      </c>
      <c r="D672" s="109">
        <v>2020</v>
      </c>
      <c r="E672" s="10">
        <f t="shared" si="26"/>
        <v>9713.2000000000007</v>
      </c>
      <c r="F672" s="9">
        <v>0</v>
      </c>
      <c r="G672" s="10">
        <v>1315.2</v>
      </c>
      <c r="H672" s="10">
        <v>8398</v>
      </c>
      <c r="I672" s="10">
        <v>0</v>
      </c>
      <c r="J672" s="11">
        <v>0</v>
      </c>
      <c r="K672" s="263"/>
      <c r="L672" s="108"/>
      <c r="M672" s="8"/>
    </row>
    <row r="673" spans="1:13" ht="28.5" customHeight="1" x14ac:dyDescent="0.25">
      <c r="A673" s="260"/>
      <c r="B673" s="206"/>
      <c r="C673" s="348">
        <v>0</v>
      </c>
      <c r="D673" s="109">
        <v>2021</v>
      </c>
      <c r="E673" s="10">
        <f t="shared" si="26"/>
        <v>9083.2000000000007</v>
      </c>
      <c r="F673" s="9">
        <v>0</v>
      </c>
      <c r="G673" s="10">
        <v>500</v>
      </c>
      <c r="H673" s="10">
        <v>8583.2000000000007</v>
      </c>
      <c r="I673" s="10">
        <v>0</v>
      </c>
      <c r="J673" s="11">
        <v>0</v>
      </c>
      <c r="K673" s="263"/>
      <c r="L673" s="108"/>
      <c r="M673" s="8"/>
    </row>
    <row r="674" spans="1:13" ht="30" customHeight="1" x14ac:dyDescent="0.25">
      <c r="A674" s="260"/>
      <c r="B674" s="206"/>
      <c r="C674" s="348">
        <v>0</v>
      </c>
      <c r="D674" s="109">
        <v>2022</v>
      </c>
      <c r="E674" s="10">
        <f t="shared" si="26"/>
        <v>11250.300000000001</v>
      </c>
      <c r="F674" s="9">
        <v>0</v>
      </c>
      <c r="G674" s="10">
        <f>1000-134.9</f>
        <v>865.1</v>
      </c>
      <c r="H674" s="10">
        <f>10395.2-3.7-6.3</f>
        <v>10385.200000000001</v>
      </c>
      <c r="I674" s="10">
        <v>0</v>
      </c>
      <c r="J674" s="11">
        <v>0</v>
      </c>
      <c r="K674" s="263"/>
      <c r="L674" s="108"/>
      <c r="M674" s="8"/>
    </row>
    <row r="675" spans="1:13" ht="27.75" customHeight="1" x14ac:dyDescent="0.25">
      <c r="A675" s="260"/>
      <c r="B675" s="206"/>
      <c r="C675" s="348">
        <v>0</v>
      </c>
      <c r="D675" s="109">
        <v>2023</v>
      </c>
      <c r="E675" s="10">
        <f t="shared" si="26"/>
        <v>12100.099999999999</v>
      </c>
      <c r="F675" s="9">
        <v>0</v>
      </c>
      <c r="G675" s="10">
        <f>1314.2+3.7</f>
        <v>1317.9</v>
      </c>
      <c r="H675" s="10">
        <f>10681.8+100.4</f>
        <v>10782.199999999999</v>
      </c>
      <c r="I675" s="10">
        <v>0</v>
      </c>
      <c r="J675" s="11">
        <v>0</v>
      </c>
      <c r="K675" s="263"/>
      <c r="L675" s="108"/>
      <c r="M675" s="8"/>
    </row>
    <row r="676" spans="1:13" ht="25.5" customHeight="1" x14ac:dyDescent="0.25">
      <c r="A676" s="260"/>
      <c r="B676" s="206"/>
      <c r="C676" s="348">
        <v>0</v>
      </c>
      <c r="D676" s="109">
        <v>2024</v>
      </c>
      <c r="E676" s="10">
        <f t="shared" si="26"/>
        <v>11990.800000000001</v>
      </c>
      <c r="F676" s="9">
        <v>0</v>
      </c>
      <c r="G676" s="10">
        <v>1314.2</v>
      </c>
      <c r="H676" s="10">
        <v>10676.6</v>
      </c>
      <c r="I676" s="10">
        <v>0</v>
      </c>
      <c r="J676" s="11">
        <v>0</v>
      </c>
      <c r="K676" s="263"/>
      <c r="L676" s="108"/>
      <c r="M676" s="8"/>
    </row>
    <row r="677" spans="1:13" ht="26.25" customHeight="1" thickBot="1" x14ac:dyDescent="0.3">
      <c r="A677" s="272"/>
      <c r="B677" s="207"/>
      <c r="C677" s="351">
        <v>0</v>
      </c>
      <c r="D677" s="116">
        <v>2025</v>
      </c>
      <c r="E677" s="117">
        <f t="shared" si="26"/>
        <v>11990.800000000001</v>
      </c>
      <c r="F677" s="158">
        <v>0</v>
      </c>
      <c r="G677" s="117">
        <v>1314.2</v>
      </c>
      <c r="H677" s="117">
        <v>10676.6</v>
      </c>
      <c r="I677" s="117">
        <v>0</v>
      </c>
      <c r="J677" s="231">
        <v>0</v>
      </c>
      <c r="K677" s="271"/>
      <c r="L677" s="242"/>
      <c r="M677" s="8"/>
    </row>
    <row r="678" spans="1:13" ht="26.25" customHeight="1" thickBot="1" x14ac:dyDescent="0.3">
      <c r="A678" s="352"/>
      <c r="B678" s="353"/>
      <c r="C678" s="354"/>
      <c r="D678" s="355" t="s">
        <v>14</v>
      </c>
      <c r="E678" s="356">
        <f>F678+G678+H678+J678</f>
        <v>449427.89999999997</v>
      </c>
      <c r="F678" s="356">
        <f>SUM(F662:F677)</f>
        <v>0</v>
      </c>
      <c r="G678" s="356">
        <f t="shared" ref="G678:J678" si="27">SUM(G662:G677)</f>
        <v>108322.59999999999</v>
      </c>
      <c r="H678" s="356">
        <f>SUM(H662:H677)</f>
        <v>341105.3</v>
      </c>
      <c r="I678" s="356">
        <f t="shared" si="27"/>
        <v>0</v>
      </c>
      <c r="J678" s="357">
        <f t="shared" si="27"/>
        <v>0</v>
      </c>
      <c r="K678" s="358"/>
      <c r="L678" s="359"/>
      <c r="M678" s="8"/>
    </row>
    <row r="679" spans="1:13" ht="17.25" thickBot="1" x14ac:dyDescent="0.3">
      <c r="A679" s="313">
        <v>1</v>
      </c>
      <c r="B679" s="314">
        <v>2</v>
      </c>
      <c r="C679" s="314"/>
      <c r="D679" s="314">
        <v>3</v>
      </c>
      <c r="E679" s="314">
        <v>4</v>
      </c>
      <c r="F679" s="314">
        <v>5</v>
      </c>
      <c r="G679" s="314">
        <v>6</v>
      </c>
      <c r="H679" s="314">
        <v>7</v>
      </c>
      <c r="I679" s="314">
        <v>8</v>
      </c>
      <c r="J679" s="314">
        <v>9</v>
      </c>
      <c r="K679" s="315">
        <v>10</v>
      </c>
      <c r="L679" s="316">
        <v>11</v>
      </c>
      <c r="M679" s="8"/>
    </row>
    <row r="680" spans="1:13" ht="21.75" customHeight="1" x14ac:dyDescent="0.25">
      <c r="A680" s="360"/>
      <c r="B680" s="361" t="s">
        <v>14</v>
      </c>
      <c r="C680" s="362">
        <v>0</v>
      </c>
      <c r="D680" s="363">
        <v>2018</v>
      </c>
      <c r="E680" s="364">
        <f>F680+G680+H680+J680</f>
        <v>1360508.6999999997</v>
      </c>
      <c r="F680" s="364">
        <f>F11+F19+F31+F39+F52+F64+F72+F88+F96+F105+F121+F129+F137+F153+F162+F170+F178+F186+F194+F202+F210+F219+F235+F243+F251+F259+F267+F276+F284+F292+F300+F308+F316+F325+F333+F341+F349+F357+F365+F374+F382+F390+F398+F406+F414+F422+F431+F439+F447+F455+F463+F471+F479+F488+F496+F504+F512+F520+F528+F537+F545+F553+F561+F569+F577+F586+F594+F602+F610+F662+F670</f>
        <v>0</v>
      </c>
      <c r="G680" s="364">
        <f>G11+G19+G31+G39+G52+G64+G88+G96+G105+G121+G129+G153+G162+G170+G178+G186+G194+G202+G210+G219+G235+G243+G251+G259+G267+G276+G284+G292+G300+G308+G316+G325+G333+G341+G349+G357+G365+G374+G382+G390+G398+G406+G414+G422+G431+G439+G447+G455+G463+G471+G479+G488+G496+G504+G512+G520+G528+G537+G545+G553+G561+G569+G577+G586+G594+G602+G610+G662+G670</f>
        <v>925161.59999999986</v>
      </c>
      <c r="H680" s="364">
        <f>H11+H19+H31+H39+H52+H72+H88+H96+H105+H121+H137+H153+H162+H170+H178+H186+H194+H210+H219+H235+H243+H251+H259+H267+H276+H284+H292+H300+H308+H316+H325+H333+H341+H349+H357+H365+H374+H382+H390+H398+H406+H414+H422+H431+H439+H447+H455+H463+H471+H479+H488+H496+H504+H512+H520+H528+H537+H545+H553+H561+H569+H577+H586+H594+H602+H610+H662+H670+H113</f>
        <v>337545.1</v>
      </c>
      <c r="I680" s="364">
        <f t="shared" ref="I680:J683" si="28">I11+I19+I31+I39+I52+I64+I72+I88+I96+I105+I121+I129+I137+I153+I162+I170+I178+I186+I194+I202+I210+I219+I235+I243+I251+I259+I267+I276+I284+I292+I300+I308+I316+I325+I333+I341+I349+I357+I365+I374+I382+I390+I398+I406+I414+I422+I431+I439+I447+I455+I463+I471+I479+I488+I496+I504+I512+I520+I528+I537+I545+I553+I561+I569+I577+I586+I594+I602+I610+I662+I670</f>
        <v>7682.5</v>
      </c>
      <c r="J680" s="365">
        <f t="shared" si="28"/>
        <v>97802</v>
      </c>
      <c r="K680" s="366"/>
      <c r="L680" s="367"/>
      <c r="M680" s="8"/>
    </row>
    <row r="681" spans="1:13" ht="21" customHeight="1" x14ac:dyDescent="0.25">
      <c r="A681" s="368"/>
      <c r="B681" s="369"/>
      <c r="C681" s="370">
        <v>0</v>
      </c>
      <c r="D681" s="371">
        <v>2019</v>
      </c>
      <c r="E681" s="372">
        <f t="shared" ref="E681:E687" si="29">F681+G681+H681+J681</f>
        <v>1445064.3</v>
      </c>
      <c r="F681" s="372">
        <f>F12+F20+F32+F40+F53+F65+F73+F89+F97+F106+F122+F130+F138+F154+F163+F171+F179+F187+F195+F203+F211+F220+F236+F244+F252+F260+F268+F277+F285+F293+F301+F309+F317+F326+F334+F342+F350+F358+F366+F375+F383+F391+F399+F407+F415+F423+F432+F440+F448+F456+F464+F472+F480+F489+F497+F505+F513+F521+F529+F538+F546+F554+F562+F570+F578+F587+F595+F603+F611+F663+F671</f>
        <v>0</v>
      </c>
      <c r="G681" s="373">
        <f>G12+G20+G32+G40+G53+G65+G89+G97+G106+G122+G130+G154+G163+G171+G179+G187+G195+G203+G211+G220+G236+G244+G252+G260+G268+G277+G285+G293+G301+G309+G317+G326+G334+G342+G350+G358+G366+G375+G383+G391+G399+G407+G415+G423+G432+G440+G448+G456+G464+G472+G480+G489+G497+G505+G513+G521+G529+G538+G546+G554+G562+G570+G578+G587+G595+G603+G611+G663+G671</f>
        <v>980217.20000000007</v>
      </c>
      <c r="H681" s="373">
        <f>H12+H20+H32+H40+H53+H73+H89+H97+H106+H122+H138+H154+H163+H171+H179+H187+H195+H211+H220+H236+H244+H252+H260+H268+H277+H285+H293+H301+H309+H317+H326+H334+H342+H350+H358+H366+H375+H383+H391+H399+H407+H415+H423+H432+H440+H448+H456+H464+H472+H480+H489+H497+H505+H513+H521+H529+H538+H546+H554+H562+H570+H578+H587+H595+H603+H611+H663+H671+H114</f>
        <v>366465.8</v>
      </c>
      <c r="I681" s="372">
        <f t="shared" si="28"/>
        <v>7418.3000000000011</v>
      </c>
      <c r="J681" s="374">
        <f t="shared" si="28"/>
        <v>98381.3</v>
      </c>
      <c r="K681" s="375"/>
      <c r="L681" s="376"/>
      <c r="M681" s="8"/>
    </row>
    <row r="682" spans="1:13" ht="21" customHeight="1" x14ac:dyDescent="0.25">
      <c r="A682" s="368"/>
      <c r="B682" s="369"/>
      <c r="C682" s="370">
        <v>0</v>
      </c>
      <c r="D682" s="371">
        <v>2020</v>
      </c>
      <c r="E682" s="372">
        <f t="shared" si="29"/>
        <v>1553533.6999999997</v>
      </c>
      <c r="F682" s="372">
        <f>F13+F21+F33+F41+F54+F66+F74+F90+F98+F107+F123+F131+F139+F155+F164+F172+F180+F188+F196+F204+F212+F221+F237+F245+F253+F261+F269+F278+F286+F294+F302+F310+F318+F327+F335+F343+F351+F359+F367+F376+F384+F392+F400+F408+F416+F424+F433+F441+F449+F457+F465+F473+F481+F490+F498+F506+F514+F522+F530+F539+F547+F555+F563+F571+F579+F588+F596+F604+F612+F664+F672</f>
        <v>15103.2</v>
      </c>
      <c r="G682" s="373">
        <f>G13+G21+G33+G41+G54+G66+G90+G98+G107+G123+G131+G155+G164+G172+G180+G188+G196+G204+G212+G221+G237+G245+G253+G261+G269+G278+G286+G294+G302+G310+G318+G327+G335+G343+G351+G359+G367+G376+G384+G392+G400+G408+G416+G424+G433+G441+G449+G457+G465+G473+G481+G490+G498+G506+G514+G522+G530+G539+G547+G555+G563+G571+G579+G588+G596+G604+G612+G664+G672</f>
        <v>1048260.6999999998</v>
      </c>
      <c r="H682" s="373">
        <f>H13+H21+H33+H41+H54+H74+H90+H98+H107+H123+H139+H155+H164+H172+H180+H188+H196+H212+H221+H237+H245+H253+H261+H269+H278+H286+H294+H302+H310+H318+H327+H335+H343+H351+H359+H367+H376+H384+H392+H400+H408+H416+H424+H433+H441+H449+H457+H465+H473+H481+H490+H498+H506+H514+H522+H530+H539+H547+H555+H563+H571+H579+H588+H596+H604+H612+H664+H672+H115</f>
        <v>378600.89999999991</v>
      </c>
      <c r="I682" s="372">
        <f t="shared" si="28"/>
        <v>4346.3</v>
      </c>
      <c r="J682" s="374">
        <f t="shared" si="28"/>
        <v>111568.9</v>
      </c>
      <c r="K682" s="375"/>
      <c r="L682" s="376"/>
      <c r="M682" s="8"/>
    </row>
    <row r="683" spans="1:13" ht="22.5" customHeight="1" x14ac:dyDescent="0.25">
      <c r="A683" s="368"/>
      <c r="B683" s="369"/>
      <c r="C683" s="370">
        <v>0</v>
      </c>
      <c r="D683" s="371">
        <v>2021</v>
      </c>
      <c r="E683" s="372">
        <f t="shared" si="29"/>
        <v>1756160.3</v>
      </c>
      <c r="F683" s="372">
        <f>F14+F22+F34+F42+F55+F67+F75+F91+F99+F108+F124+F132+F140+F156+F165+F173+F181+F189+F197+F205+F213+F222+F238+F246+F254+F262+F270+F279+F287+F295+F303+F311+F319+F328+F336+F344+F352+F360+F368+F377+F385+F393+F401+F409+F417+F425+F434+F442+F450+F458+F466+F474+F482+F491+F499+F507+F515+F523+F531+F540+F548+F556+F564+F572+F580+F589+F597+F605+F613+F665+F673</f>
        <v>45309.599999999999</v>
      </c>
      <c r="G683" s="373">
        <f>G14+G22+G34+G42+G55+G67+G91+G99+G108+G124+G132+G156+G165+G173+G181+G189+G197+G205+G213+G222+G238+G246+G254+G262+G270+G279+G287+G295+G303+G311+G319+G328+G336+G344+G352+G360+G368+G377+G385+G393+G401+G409+G417+G425+G434+G442+G450+G458+G466+G474+G482+G491+G499+G507+G515+G523+G531+G540+G548+G556+G564+G572+G580+G589+G597+G605+G613+G665+G673</f>
        <v>1116904.6000000001</v>
      </c>
      <c r="H683" s="373">
        <f>H14+H22+H34+H42+H55+H75+H91+H99+H108+H124+H140+H156+H165+H173+H181+H189+H197+H213+H222+H238+H246+H254+H262+H270+H279+H287+H295+H303+H311+H319+H328+H336+H344+H352+H360+H368+H377+H385+H393+H401+H409+H417+H425+H434+H442+H450+H458+H466+H474+H482+H491+H499+H507+H515+H523+H531+H540+H548+H556+H564+H572+H580+H589+H597+H605+H613+H665+H673+H116</f>
        <v>501978.6999999999</v>
      </c>
      <c r="I683" s="372">
        <f t="shared" si="28"/>
        <v>7095.5</v>
      </c>
      <c r="J683" s="374">
        <f t="shared" si="28"/>
        <v>91967.4</v>
      </c>
      <c r="K683" s="375"/>
      <c r="L683" s="376"/>
      <c r="M683" s="8"/>
    </row>
    <row r="684" spans="1:13" ht="21.75" customHeight="1" x14ac:dyDescent="0.25">
      <c r="A684" s="368"/>
      <c r="B684" s="369"/>
      <c r="C684" s="377">
        <v>0</v>
      </c>
      <c r="D684" s="378">
        <v>2022</v>
      </c>
      <c r="E684" s="372">
        <f>F684+G684+H684+J684</f>
        <v>1942154.1</v>
      </c>
      <c r="F684" s="372">
        <f>F15+F23+F35+F43+F56+F68+F76+F92+F100+F109+F125+F133+F141+F157+F166+F174+F182+F190+F198+F206+F214+F223+F239+F247+F255+F263+F271+F280+F288+F296+F304+F312+F320+F329+F337+F345+F353+F361+F369+F378+F386+F394+F402+F410+F418+F426+F435+F443+F451+F459+F467+F475+F483+F492+F500+F508+F516+F524+F532+F541+F549+F557+F565+F573+F581+F590+F598+F606+F614+F666+F674</f>
        <v>45544</v>
      </c>
      <c r="G684" s="373">
        <f>G15+G23+G35+G43+G56+G68+G92+G100+G109+G125+G133+G157+G166+G174+G182+G190+G198+G206+G214+G223+G239+G247+G255+G263+G271+G280+G288+G296+G304+G312+G320+G329+G337+G345+G353+G361+G369+G378+G386+G394+G402+G410+G418+G426+G435+G443+G451+G459+G467+G475+G483+G492+G500+G508+G516+G524+G532+G541+G549+G557+G565+G573+G581+G590+G598+G606+G614+G666+G674+G622</f>
        <v>1208536.0000000002</v>
      </c>
      <c r="H684" s="373">
        <f>H15+H23+H35+H43+H56+H76+H92+H100+H109+H125+H141+H157+H166+H174+H182+H190+H198+H214+H239+H247+H255+H263+H271+H280+H288+H296+H304+H312+H320+H329+H337+H345+H353+H361+H369+H378+H386+H394+H402+H410+H418+H426+H435+H443+H451+H459+H467+H475+H483+H492+H500+H508+H516+H524+H532+H541+H549+H557+H565+H573+H581+H590+H598+H606+H614+H666+H674+H117+H622+H630</f>
        <v>579043.89999999991</v>
      </c>
      <c r="I684" s="373">
        <f>I15+I23+I35+I43+I56+I68+I92+I100+I109+I125+I133+I157+I166+I174+I182+I190+I198+I206+I214+I223+I239+I247+I255+I263+I271+I280+I288+I296+I304+I312+I320+I329+I337+I345+I353+I361+I369+I378+I386+I394+I402+I410+I418+I426+I435+I443+I451+I459+I467+I475+I483+I492+I500+I508+I516+I524+I532+I541+I549+I557+I565+I573+I581+I590+I598+I606+I614+I666+I674+I622+I656</f>
        <v>20762.5</v>
      </c>
      <c r="J684" s="379">
        <f>J15+J23+J35+J43+J56+J76+J92+J100+J109+J125+J141+J157+J166+J174+J182+J190+J198+J214+J239+J247+J255+J263+J271+J280+J288+J296+J304+J312+J320+J329+J337+J345+J353+J361+J369+J378+J386+J394+J402+J410+J418+J426+J435+J443+J451+J459+J467+J475+J483+J492+J500+J508+J516+J524+J532+J541+J549+J557+J565+J573+J581+J590+J598+J606+J614+J666+J674+J117+J622</f>
        <v>109030.2</v>
      </c>
      <c r="K684" s="375"/>
      <c r="L684" s="376"/>
      <c r="M684" s="8"/>
    </row>
    <row r="685" spans="1:13" ht="19.5" customHeight="1" x14ac:dyDescent="0.25">
      <c r="A685" s="368"/>
      <c r="B685" s="369"/>
      <c r="C685" s="377"/>
      <c r="D685" s="378">
        <v>2023</v>
      </c>
      <c r="E685" s="372">
        <f>F685+G685+H685+J685</f>
        <v>2117714.7999999998</v>
      </c>
      <c r="F685" s="372">
        <f>F16+F24+F36+F44+F57+F69+F77+F93+F101+F110+F126+F134+F142+F158+F167+F175+F183+F191+F199+F207+F215+F224+F240+F248+F256+F264+F272+F281+F289+F297+F305+F313+F321+F330+F338+F346+F354+F362+F370+F379+F387+F395+F403+F411+F419+F427+F436+F444+F452+F460+F468+F476+F484+F493+F501+F509+F517+F525+F533+F542+F550+F558+F566+F574+F582+F591+F599+F607+F615+F667+F675+F656</f>
        <v>44997.1</v>
      </c>
      <c r="G685" s="373">
        <f>G16+G24+G36+G44+G57+G69+G93+G101+G110+G126+G134+G158+G167+G175+G183+G191+G199+G207+G215+G224+G240+G248+G256+G264+G272+G281+G289+G297+G305+G313+G321+G330+G338+G346+G354+G362+G370+G379+G387+G395+G403+G411+G419+G427+G436+G444+G452+G460+G468+G476+G484+G493+G501+G509+G517+G525+G533+G542+G550+G558+G566+G574+G582+G591+G599+G607+G615+G667+G675+G623+G631+G640+G648+G656</f>
        <v>1318322.5999999996</v>
      </c>
      <c r="H685" s="373">
        <f>H16+H24+H36+H44+H57+H77+H93+H101+H110+H126+H142+H158+H167+H175+H183+H191+H199+H215+H240+H248+H256+H264+H272+H281+H289+H297+H305+H313+H321+H330+H338+H346+H354+H362+H370+H379+H387+H395+H403+H411+H419+H427+H436+H444+H452+H460+H468+H476+H484+H493+H501+H509+H517+H525+H533+H542+H550+H558+H566+H574+H582+H591+H599+H607+H615+H667+H675+H118+H623+H631+H640+H648+H656</f>
        <v>635660.99999999988</v>
      </c>
      <c r="I685" s="372">
        <f>I16+I24+I36+I44+I57+I69+I77+I93+I101+I110+I126+I134+I142+I158+I167+I175+I183+I191+I199+I207+I215+I224+I240+I248+I256+I264+I272+I281+I289+I297+I305+I313+I321+I330+I338+I346+I354+I362+I370+I379+I387+I395+I403+I411+I419+I427+I436+I444+I452+I460+I468+I476+I484+I493+I501+I509+I517+I525+I533+I542+I550+I558+I566+I574+I582+I591+I599+I607+I615+I667+I675+I623+I631+I640</f>
        <v>10417.300000000001</v>
      </c>
      <c r="J685" s="374">
        <f>J16+J24+J36+J44+J57+J69+J77+J93+J101+J110+J126+J134+J142+J158+J167+J175+J183+J191+J199+J207+J215+J224+J240+J248+J256+J264+J272+J281+J289+J297+J305+J313+J321+J330+J338+J346+J354+J362+J370+J379+J387+J395+J403+J411+J419+J427+J436+J444+J452+J460+J468+J476+J484+J493+J501+J509+J517+J525+J533+J542+J550+J558+J566+J574+J582+J591+J599+J607+J615+J667+J675</f>
        <v>118734.1</v>
      </c>
      <c r="K685" s="375"/>
      <c r="L685" s="376"/>
      <c r="M685" s="8"/>
    </row>
    <row r="686" spans="1:13" ht="22.5" customHeight="1" x14ac:dyDescent="0.25">
      <c r="A686" s="368"/>
      <c r="B686" s="369"/>
      <c r="C686" s="377"/>
      <c r="D686" s="378">
        <v>2024</v>
      </c>
      <c r="E686" s="372">
        <f>F686+G686+H686+J686</f>
        <v>1938732.7000000002</v>
      </c>
      <c r="F686" s="372">
        <f>F17+F25+F37+F45+F58+F70+F78+F94+F102+F111+F127+F135+F143+F159+F168+F176+F184+F192+F200+F208+F216+F225+F241+F249+F257+F265+F273+F282+F290+F298+F306+F314+F322+F331+F339+F347+F355+F363+F371+F380+F388+F396+F404+F412+F420+F428+F437+F445+F453+F461+F469+F477+F485+F494+F502+F510+F518+F526+F534+F543+F551+F559+F567+F575+F583+F592+F600+F608+F616+F668+F676+F657</f>
        <v>45465.8</v>
      </c>
      <c r="G686" s="373">
        <f>G17+G25+G37+G45+G58+G70+G94+G102+G111+G127+G135+G159+G168+G176+G184+G192+G200+G208+G216+G225+G241+G249+G257+G265+G273+G282+G290+G298+G306+G314+G322+G331+G339+G347+G355+G363+G371+G380+G388+G396+G404+G412+G420+G428+G437+G445+G453+G461+G469+G477+G485+G494+G502+G510+G518+G526+G534+G543+G551+G559+G567+G575+G583+G592+G600+G608+G616+G668+G676+G624+G632+G641+G657</f>
        <v>1224629.7</v>
      </c>
      <c r="H686" s="373">
        <f>H17+H25+H37+H45+H58+H78+H94+H102+H111+H127+H143+H159+H168+H176+H184+H192+H200+H216+H241+H249+H257+H265+H273+H282+H290+H298+H306+H314+H322+H331+H339+H347+H355+H363+H371+H380+H388+H396+H404+H412+H420+H428+H437+H445+H453+H461+H469+H477+H485+H494+H502+H510+H518+H526+H534+H543+H551+H559+H567+H575+H583+H592+H600+H608+H616+H668+H676+H119+H624+H632+H641+H649+H657</f>
        <v>549903.1</v>
      </c>
      <c r="I686" s="372">
        <f>I17+I25+I37+I45+I58+I70+I78+I94+I102+I111+I127+I135+I143+I159+I168+I176+I184+I192+I200+I208+I216+I225+I241+I249+I257+I265+I273+I282+I290+I298+I306+I314+I322+I331+I339+I347+I355+I363+I371+I380+I388+I396+I404+I412+I420+I428+I437+I445+I453+I461+I469+I477+I485+I494+I502+I510+I518+I526+I534+I543+I551+I559+I567+I575+I583+I592+I600+I608+I616+I668+I676+I624+I632+I641+I657</f>
        <v>10600.699999999999</v>
      </c>
      <c r="J686" s="374">
        <f>J17+J25+J37+J45+J58+J70+J78+J94+J102+J111+J127+J135+J143+J159+J168+J176+J184+J192+J200+J208+J216+J225+J241+J249+J257+J265+J273+J282+J290+J298+J306+J314+J322+J331+J339+J347+J355+J363+J371+J380+J388+J396+J404+J412+J420+J428+J437+J445+J453+J461+J469+J477+J485+J494+J502+J510+J518+J526+J534+J543+J551+J559+J567+J575+J583+J592+J600+J608+J616+J668+J676</f>
        <v>118734.1</v>
      </c>
      <c r="K686" s="375"/>
      <c r="L686" s="376"/>
      <c r="M686" s="8"/>
    </row>
    <row r="687" spans="1:13" ht="17.25" thickBot="1" x14ac:dyDescent="0.3">
      <c r="A687" s="368"/>
      <c r="B687" s="369"/>
      <c r="C687" s="377"/>
      <c r="D687" s="380">
        <v>2025</v>
      </c>
      <c r="E687" s="381">
        <f t="shared" si="29"/>
        <v>1928448.4999999998</v>
      </c>
      <c r="F687" s="381">
        <f>F18+F26+F38+F46+F59+F71+F79+F95+F103+F112+F128+F136+F144+F160+F169+F177+F185+F193+F201+F209+F217+F226+F242+F250+F258+F266+F274+F283+F291+F299+F307+F315+F323+F332+F340+F348+F356+F364+F372+F381+F389+F397+F405+F413+F421+F429+F438+F446+F454+F462+F470+F478+F486+F495+F503+F511+F519+F527+F535+F544+F552+F560+F568+F576+F584+F593+F601+F609+F617+F669+F677+F658</f>
        <v>45465.8</v>
      </c>
      <c r="G687" s="373">
        <f>G18+G26+G38+G46+G59+G71+G95+G103+G112+G128+G136+G160+G169+G177+G185+G193+G201+G209+G217+G226+G242+G250+G258+G266+G274+G283+G291+G299+G307+G315+G323+G332+G340+G348+G356+G364+G372+G381+G389+G397+G405+G413+G421+G429+G438+G446+G454+G462+G470+G478+G486+G495+G503+G511+G519+G527+G535+G544+G552+G560+G568+G576+G584+G593+G601+G609+G617+G669+G677+G625+G633+G642+G658</f>
        <v>1212627.6999999997</v>
      </c>
      <c r="H687" s="373">
        <f>H18+H26+H38+H46+H59+H79+H95+H103+H112+H128+H144+H160+H169+H177+H185+H193+H201+H217+H242+H250+H258+H266+H274+H283+H291+H299+H307+H315+H323+H332+H340+H348+H356+H364+H372+H381+H389+H397+H405+H413+H421+H429+H438+H446+H454+H462+H470+H478+H486+H495+H503+H511+H519+H527+H535+H544+H552+H560+H568+H576+H584+H593+H601+H609+H617+H669+H677+H120+H625+H633+H650+H658</f>
        <v>551620.89999999991</v>
      </c>
      <c r="I687" s="381">
        <f>I18+I26+I38+I46+I59+I71+I79+I95+I103+I112+I128+I136+I144+I160+I169+I177+I185+I193+I201+I209+I217+I226+I242+I250+I258+I266+I274+I283+I291+I299+I307+I315+I323+I332+I340+I348+I356+I364+I372+I381+I389+I397+I405+I413+I421+I429+I438+I446+I454+I462+I470+I478+I486+I495+I503+I511+I519+I527+I535+I544+I552+I560+I568+I576+I584+I593+I601+I609+I617+I669+I677+I633+I625+I658</f>
        <v>8827.2000000000007</v>
      </c>
      <c r="J687" s="382">
        <f>J18+J26+J38+J46+J59+J71+J79+J95+J103+J112+J128+J136+J144+J160+J169+J177+J185+J193+J201+J209+J217+J226+J242+J250+J258+J266+J274+J283+J291+J299+J307+J315+J323+J332+J340+J348+J356+J364+J372+J381+J389+J397+J405+J413+J421+J429+J438+J446+J454+J462+J470+J478+J486+J495+J503+J511+J519+J527+J535+J544+J552+J560+J568+J576+J584+J593+J601+J609+J617+J669+J677</f>
        <v>118734.1</v>
      </c>
      <c r="K687" s="375"/>
      <c r="L687" s="376"/>
      <c r="M687" s="8"/>
    </row>
    <row r="688" spans="1:13" ht="22.5" customHeight="1" thickBot="1" x14ac:dyDescent="0.35">
      <c r="A688" s="383"/>
      <c r="B688" s="384"/>
      <c r="C688" s="385">
        <v>0</v>
      </c>
      <c r="D688" s="386"/>
      <c r="E688" s="387">
        <f>F688+G688+H688+J688</f>
        <v>14042317.1</v>
      </c>
      <c r="F688" s="388">
        <f t="shared" ref="F688" si="30">F680+F681+F682+F683+F684+F685+F686+F687</f>
        <v>241885.5</v>
      </c>
      <c r="G688" s="388">
        <f>G680+G681+G682+G683+G684+G685+G686+G687</f>
        <v>9034660.0999999996</v>
      </c>
      <c r="H688" s="388">
        <f>H680+H681+H682+H683+H684+H685+H686+H687</f>
        <v>3900819.3999999994</v>
      </c>
      <c r="I688" s="388">
        <f>I680+I681+I682+I683+I684+I685+I686+I687</f>
        <v>77150.3</v>
      </c>
      <c r="J688" s="389">
        <f>J680+J681+J682+J683+J684+J685+J686+J687</f>
        <v>864952.1</v>
      </c>
      <c r="K688" s="390"/>
      <c r="L688" s="391"/>
      <c r="M688" s="8"/>
    </row>
    <row r="689" spans="1:12" ht="22.5" customHeight="1" x14ac:dyDescent="0.3">
      <c r="A689" s="30"/>
      <c r="B689" s="31"/>
      <c r="C689" s="12"/>
      <c r="E689" s="32"/>
      <c r="F689" s="13"/>
      <c r="G689" s="13"/>
      <c r="H689" s="13"/>
      <c r="I689" s="13"/>
      <c r="J689" s="13"/>
      <c r="K689" s="14"/>
      <c r="L689" s="14"/>
    </row>
    <row r="690" spans="1:12" ht="29.25" customHeight="1" x14ac:dyDescent="0.25">
      <c r="B690" s="36" t="s">
        <v>28</v>
      </c>
      <c r="C690" s="36"/>
      <c r="D690" s="36"/>
      <c r="E690" s="36"/>
      <c r="F690" s="36"/>
      <c r="G690" s="36"/>
      <c r="H690" s="36"/>
      <c r="I690" s="36"/>
      <c r="J690" s="36"/>
      <c r="K690" s="36"/>
      <c r="L690" s="36"/>
    </row>
    <row r="691" spans="1:12" ht="15" customHeight="1" x14ac:dyDescent="0.25">
      <c r="B691" s="36"/>
      <c r="C691" s="36"/>
      <c r="D691" s="36"/>
      <c r="E691" s="36"/>
      <c r="F691" s="36"/>
      <c r="G691" s="36"/>
      <c r="H691" s="36"/>
      <c r="I691" s="36"/>
      <c r="J691" s="36"/>
      <c r="K691" s="36"/>
      <c r="L691" s="36"/>
    </row>
    <row r="692" spans="1:12" ht="15.75" customHeight="1" x14ac:dyDescent="0.25">
      <c r="B692" s="36"/>
      <c r="C692" s="36"/>
      <c r="D692" s="36"/>
      <c r="E692" s="36"/>
      <c r="F692" s="36"/>
      <c r="G692" s="36"/>
      <c r="H692" s="36"/>
      <c r="I692" s="36"/>
      <c r="J692" s="36"/>
      <c r="K692" s="36"/>
      <c r="L692" s="36"/>
    </row>
    <row r="693" spans="1:12" ht="15.75" customHeight="1" x14ac:dyDescent="0.25">
      <c r="B693" s="36" t="s">
        <v>29</v>
      </c>
      <c r="C693" s="36"/>
      <c r="D693" s="36"/>
      <c r="E693" s="36"/>
      <c r="F693" s="36"/>
      <c r="G693" s="36"/>
      <c r="H693" s="36"/>
      <c r="I693" s="36"/>
      <c r="J693" s="36"/>
      <c r="K693" s="36"/>
      <c r="L693" s="36"/>
    </row>
    <row r="694" spans="1:12" ht="55.5" customHeight="1" x14ac:dyDescent="0.25">
      <c r="B694" s="36"/>
      <c r="C694" s="36"/>
      <c r="D694" s="36"/>
      <c r="E694" s="36"/>
      <c r="F694" s="36"/>
      <c r="G694" s="36"/>
      <c r="H694" s="36"/>
      <c r="I694" s="36"/>
      <c r="J694" s="36"/>
      <c r="K694" s="36"/>
      <c r="L694" s="36"/>
    </row>
    <row r="695" spans="1:12" ht="15" customHeight="1" x14ac:dyDescent="0.25">
      <c r="B695" s="36" t="s">
        <v>27</v>
      </c>
      <c r="C695" s="36"/>
      <c r="D695" s="36"/>
      <c r="E695" s="36"/>
      <c r="F695" s="36"/>
      <c r="G695" s="36"/>
      <c r="H695" s="36"/>
      <c r="I695" s="36"/>
      <c r="J695" s="36"/>
      <c r="K695" s="36"/>
      <c r="L695" s="36"/>
    </row>
    <row r="696" spans="1:12" ht="24" customHeight="1" x14ac:dyDescent="0.25">
      <c r="B696" s="36"/>
      <c r="C696" s="36"/>
      <c r="D696" s="36"/>
      <c r="E696" s="36"/>
      <c r="F696" s="36"/>
      <c r="G696" s="36"/>
      <c r="H696" s="36"/>
      <c r="I696" s="36"/>
      <c r="J696" s="36"/>
      <c r="K696" s="36"/>
      <c r="L696" s="36"/>
    </row>
    <row r="697" spans="1:12" ht="24" customHeight="1" x14ac:dyDescent="0.25">
      <c r="B697" s="36" t="s">
        <v>226</v>
      </c>
      <c r="C697" s="36"/>
      <c r="D697" s="36"/>
      <c r="E697" s="36"/>
      <c r="F697" s="36"/>
      <c r="G697" s="36"/>
      <c r="H697" s="36"/>
      <c r="I697" s="36"/>
      <c r="J697" s="36"/>
      <c r="K697" s="36"/>
      <c r="L697" s="36"/>
    </row>
    <row r="698" spans="1:12" ht="36" customHeight="1" x14ac:dyDescent="0.25">
      <c r="B698" s="36"/>
      <c r="C698" s="36"/>
      <c r="D698" s="36"/>
      <c r="E698" s="36"/>
      <c r="F698" s="36"/>
      <c r="G698" s="36"/>
      <c r="H698" s="36"/>
      <c r="I698" s="36"/>
      <c r="J698" s="36"/>
      <c r="K698" s="36"/>
      <c r="L698" s="36"/>
    </row>
    <row r="699" spans="1:12" ht="114" customHeight="1" x14ac:dyDescent="0.25">
      <c r="B699" s="36" t="s">
        <v>228</v>
      </c>
      <c r="C699" s="36"/>
      <c r="D699" s="36"/>
      <c r="E699" s="36"/>
      <c r="F699" s="36"/>
      <c r="G699" s="36"/>
      <c r="H699" s="36"/>
      <c r="I699" s="36"/>
      <c r="J699" s="36"/>
      <c r="K699" s="36"/>
      <c r="L699" s="36"/>
    </row>
    <row r="700" spans="1:12" ht="57.75" customHeight="1" x14ac:dyDescent="0.25">
      <c r="B700" s="33"/>
      <c r="C700" s="33"/>
      <c r="D700" s="33"/>
      <c r="E700" s="33"/>
      <c r="F700" s="33"/>
      <c r="G700" s="33"/>
      <c r="H700" s="33"/>
      <c r="I700" s="33"/>
      <c r="J700" s="33"/>
      <c r="K700" s="33"/>
      <c r="L700" s="33"/>
    </row>
    <row r="701" spans="1:12" ht="67.5" customHeight="1" x14ac:dyDescent="0.3">
      <c r="B701" s="37" t="s">
        <v>198</v>
      </c>
      <c r="C701" s="37"/>
      <c r="D701" s="37"/>
      <c r="E701" s="34"/>
      <c r="F701" s="34"/>
      <c r="G701" s="2"/>
      <c r="H701" s="2"/>
      <c r="I701" s="2"/>
      <c r="J701" s="2"/>
      <c r="K701" s="35" t="s">
        <v>199</v>
      </c>
      <c r="L701" s="1"/>
    </row>
    <row r="702" spans="1:12" ht="20.25" x14ac:dyDescent="0.3">
      <c r="B702" s="3"/>
      <c r="C702" s="3">
        <v>0</v>
      </c>
      <c r="D702" s="2"/>
      <c r="E702" s="2"/>
      <c r="F702" s="2"/>
      <c r="G702" s="2"/>
      <c r="H702" s="7"/>
      <c r="I702" s="2"/>
      <c r="J702" s="2"/>
      <c r="K702" s="4"/>
      <c r="L702" s="1"/>
    </row>
  </sheetData>
  <mergeCells count="345">
    <mergeCell ref="A553:A560"/>
    <mergeCell ref="B553:B560"/>
    <mergeCell ref="K553:K560"/>
    <mergeCell ref="L553:L560"/>
    <mergeCell ref="A561:A568"/>
    <mergeCell ref="A586:A593"/>
    <mergeCell ref="B586:B593"/>
    <mergeCell ref="L635:L642"/>
    <mergeCell ref="A602:A609"/>
    <mergeCell ref="C602:C609"/>
    <mergeCell ref="B618:B625"/>
    <mergeCell ref="A618:A625"/>
    <mergeCell ref="A594:A601"/>
    <mergeCell ref="B594:B601"/>
    <mergeCell ref="K594:K601"/>
    <mergeCell ref="L594:L601"/>
    <mergeCell ref="K618:K625"/>
    <mergeCell ref="L618:L625"/>
    <mergeCell ref="C594:C601"/>
    <mergeCell ref="L602:L609"/>
    <mergeCell ref="B680:B688"/>
    <mergeCell ref="A670:A677"/>
    <mergeCell ref="B670:B677"/>
    <mergeCell ref="K670:K677"/>
    <mergeCell ref="L670:L677"/>
    <mergeCell ref="A610:A617"/>
    <mergeCell ref="B610:B617"/>
    <mergeCell ref="K610:K617"/>
    <mergeCell ref="L610:L617"/>
    <mergeCell ref="D660:L660"/>
    <mergeCell ref="A661:L661"/>
    <mergeCell ref="A662:A669"/>
    <mergeCell ref="B662:B669"/>
    <mergeCell ref="K662:K669"/>
    <mergeCell ref="A626:A633"/>
    <mergeCell ref="B626:B633"/>
    <mergeCell ref="K626:K633"/>
    <mergeCell ref="L626:L633"/>
    <mergeCell ref="C610:C617"/>
    <mergeCell ref="L662:L669"/>
    <mergeCell ref="L643:L650"/>
    <mergeCell ref="L651:L658"/>
    <mergeCell ref="A635:A642"/>
    <mergeCell ref="C561:C568"/>
    <mergeCell ref="C569:C576"/>
    <mergeCell ref="A577:A584"/>
    <mergeCell ref="B577:B584"/>
    <mergeCell ref="B561:B568"/>
    <mergeCell ref="K577:K584"/>
    <mergeCell ref="A680:A688"/>
    <mergeCell ref="B602:B609"/>
    <mergeCell ref="K602:K609"/>
    <mergeCell ref="K561:K568"/>
    <mergeCell ref="A651:A658"/>
    <mergeCell ref="B651:B658"/>
    <mergeCell ref="K651:K658"/>
    <mergeCell ref="B635:B642"/>
    <mergeCell ref="K635:K642"/>
    <mergeCell ref="C586:C593"/>
    <mergeCell ref="K528:K535"/>
    <mergeCell ref="L528:L535"/>
    <mergeCell ref="A520:A535"/>
    <mergeCell ref="C512:C519"/>
    <mergeCell ref="C520:C527"/>
    <mergeCell ref="C528:C535"/>
    <mergeCell ref="K586:K593"/>
    <mergeCell ref="L586:L593"/>
    <mergeCell ref="A537:A544"/>
    <mergeCell ref="B537:B544"/>
    <mergeCell ref="K537:K544"/>
    <mergeCell ref="L537:L544"/>
    <mergeCell ref="A545:A552"/>
    <mergeCell ref="B545:B552"/>
    <mergeCell ref="K545:K552"/>
    <mergeCell ref="L545:L552"/>
    <mergeCell ref="C537:C544"/>
    <mergeCell ref="C545:C552"/>
    <mergeCell ref="L561:L568"/>
    <mergeCell ref="A569:A576"/>
    <mergeCell ref="B569:B576"/>
    <mergeCell ref="K569:K576"/>
    <mergeCell ref="L569:L576"/>
    <mergeCell ref="C553:C560"/>
    <mergeCell ref="B488:B495"/>
    <mergeCell ref="K488:K495"/>
    <mergeCell ref="L488:L495"/>
    <mergeCell ref="A496:A503"/>
    <mergeCell ref="B496:B503"/>
    <mergeCell ref="K496:K503"/>
    <mergeCell ref="L496:L503"/>
    <mergeCell ref="A504:A511"/>
    <mergeCell ref="B504:B511"/>
    <mergeCell ref="K504:K511"/>
    <mergeCell ref="L504:L511"/>
    <mergeCell ref="C488:C495"/>
    <mergeCell ref="C496:C503"/>
    <mergeCell ref="C504:C511"/>
    <mergeCell ref="A512:A519"/>
    <mergeCell ref="B512:B519"/>
    <mergeCell ref="K512:K519"/>
    <mergeCell ref="L512:L519"/>
    <mergeCell ref="B520:B527"/>
    <mergeCell ref="K520:K527"/>
    <mergeCell ref="L520:L527"/>
    <mergeCell ref="B528:B535"/>
    <mergeCell ref="A463:A470"/>
    <mergeCell ref="B463:B470"/>
    <mergeCell ref="K463:K470"/>
    <mergeCell ref="L463:L470"/>
    <mergeCell ref="A471:A478"/>
    <mergeCell ref="B471:B478"/>
    <mergeCell ref="K471:K478"/>
    <mergeCell ref="L471:L478"/>
    <mergeCell ref="A479:A486"/>
    <mergeCell ref="B479:B486"/>
    <mergeCell ref="K479:K486"/>
    <mergeCell ref="L479:L486"/>
    <mergeCell ref="C463:C470"/>
    <mergeCell ref="C471:C478"/>
    <mergeCell ref="C479:C486"/>
    <mergeCell ref="A488:A495"/>
    <mergeCell ref="A439:A446"/>
    <mergeCell ref="B439:B446"/>
    <mergeCell ref="K439:K446"/>
    <mergeCell ref="L439:L446"/>
    <mergeCell ref="A447:A454"/>
    <mergeCell ref="B447:B454"/>
    <mergeCell ref="K447:K454"/>
    <mergeCell ref="L447:L454"/>
    <mergeCell ref="A455:A462"/>
    <mergeCell ref="B455:B462"/>
    <mergeCell ref="K455:K462"/>
    <mergeCell ref="L455:L462"/>
    <mergeCell ref="C439:C446"/>
    <mergeCell ref="C447:C454"/>
    <mergeCell ref="C455:C462"/>
    <mergeCell ref="A414:A421"/>
    <mergeCell ref="B414:B421"/>
    <mergeCell ref="K414:K421"/>
    <mergeCell ref="L414:L421"/>
    <mergeCell ref="A422:A429"/>
    <mergeCell ref="B422:B429"/>
    <mergeCell ref="K422:K429"/>
    <mergeCell ref="L422:L429"/>
    <mergeCell ref="A431:A438"/>
    <mergeCell ref="B431:B438"/>
    <mergeCell ref="K431:K438"/>
    <mergeCell ref="L431:L438"/>
    <mergeCell ref="C414:C421"/>
    <mergeCell ref="C422:C429"/>
    <mergeCell ref="C431:C438"/>
    <mergeCell ref="A398:A405"/>
    <mergeCell ref="B398:B405"/>
    <mergeCell ref="K398:K405"/>
    <mergeCell ref="L398:L405"/>
    <mergeCell ref="A406:A413"/>
    <mergeCell ref="B406:B413"/>
    <mergeCell ref="K406:K413"/>
    <mergeCell ref="L406:L413"/>
    <mergeCell ref="C390:C397"/>
    <mergeCell ref="C398:C405"/>
    <mergeCell ref="C406:C413"/>
    <mergeCell ref="A382:A389"/>
    <mergeCell ref="B382:B389"/>
    <mergeCell ref="K382:K389"/>
    <mergeCell ref="L382:L389"/>
    <mergeCell ref="C374:C381"/>
    <mergeCell ref="C382:C389"/>
    <mergeCell ref="A390:A397"/>
    <mergeCell ref="B390:B397"/>
    <mergeCell ref="K390:K397"/>
    <mergeCell ref="L390:L397"/>
    <mergeCell ref="A374:A381"/>
    <mergeCell ref="B374:B381"/>
    <mergeCell ref="K374:K381"/>
    <mergeCell ref="L374:L381"/>
    <mergeCell ref="K365:K372"/>
    <mergeCell ref="C341:C348"/>
    <mergeCell ref="C349:C356"/>
    <mergeCell ref="C357:C364"/>
    <mergeCell ref="C365:C372"/>
    <mergeCell ref="A357:A364"/>
    <mergeCell ref="B357:B364"/>
    <mergeCell ref="K357:K364"/>
    <mergeCell ref="L357:L364"/>
    <mergeCell ref="A349:A356"/>
    <mergeCell ref="B349:B356"/>
    <mergeCell ref="K349:K356"/>
    <mergeCell ref="L349:L356"/>
    <mergeCell ref="A341:A348"/>
    <mergeCell ref="B341:B348"/>
    <mergeCell ref="K341:K348"/>
    <mergeCell ref="L341:L348"/>
    <mergeCell ref="A365:A372"/>
    <mergeCell ref="B365:B372"/>
    <mergeCell ref="B235:B242"/>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D62:L62"/>
    <mergeCell ref="K19:K26"/>
    <mergeCell ref="L19:L26"/>
    <mergeCell ref="B19:B26"/>
    <mergeCell ref="K47:L47"/>
    <mergeCell ref="A51:L51"/>
    <mergeCell ref="D50:L50"/>
    <mergeCell ref="B227:B234"/>
    <mergeCell ref="D1:J3"/>
    <mergeCell ref="B701:D701"/>
    <mergeCell ref="B697:L698"/>
    <mergeCell ref="B695:L696"/>
    <mergeCell ref="B693:L694"/>
    <mergeCell ref="B690:L692"/>
    <mergeCell ref="A63:L63"/>
    <mergeCell ref="B64:B71"/>
    <mergeCell ref="A52:A59"/>
    <mergeCell ref="B52:B59"/>
    <mergeCell ref="B121:B128"/>
    <mergeCell ref="K267:K274"/>
    <mergeCell ref="L267:L274"/>
    <mergeCell ref="L259:L266"/>
    <mergeCell ref="A267:A274"/>
    <mergeCell ref="C292:C299"/>
    <mergeCell ref="B267:B274"/>
    <mergeCell ref="B88:B95"/>
    <mergeCell ref="B72:B79"/>
    <mergeCell ref="B11:B18"/>
    <mergeCell ref="L52:L59"/>
    <mergeCell ref="A19:A26"/>
    <mergeCell ref="K27:L27"/>
    <mergeCell ref="B129:B136"/>
    <mergeCell ref="D49:L49"/>
    <mergeCell ref="D61:L61"/>
    <mergeCell ref="K11:K18"/>
    <mergeCell ref="D28:L28"/>
    <mergeCell ref="D29:L29"/>
    <mergeCell ref="A30:L30"/>
    <mergeCell ref="A31:A38"/>
    <mergeCell ref="B31:B38"/>
    <mergeCell ref="A11:A18"/>
    <mergeCell ref="L11:L18"/>
    <mergeCell ref="K31:K38"/>
    <mergeCell ref="L31:L38"/>
    <mergeCell ref="K39:K46"/>
    <mergeCell ref="A39:A46"/>
    <mergeCell ref="B39:B46"/>
    <mergeCell ref="K52:K59"/>
    <mergeCell ref="L39:L46"/>
    <mergeCell ref="A316:A323"/>
    <mergeCell ref="A308:A315"/>
    <mergeCell ref="B308:B315"/>
    <mergeCell ref="C333:C340"/>
    <mergeCell ref="K276:K283"/>
    <mergeCell ref="L276:L283"/>
    <mergeCell ref="L316:L323"/>
    <mergeCell ref="B316:B323"/>
    <mergeCell ref="K316:K323"/>
    <mergeCell ref="L300:L307"/>
    <mergeCell ref="L292:L299"/>
    <mergeCell ref="B276:B283"/>
    <mergeCell ref="C276:C283"/>
    <mergeCell ref="C284:C291"/>
    <mergeCell ref="B699:L699"/>
    <mergeCell ref="B113:B120"/>
    <mergeCell ref="B80:B87"/>
    <mergeCell ref="B96:B103"/>
    <mergeCell ref="B105:B112"/>
    <mergeCell ref="K292:K299"/>
    <mergeCell ref="B186:B193"/>
    <mergeCell ref="K308:K315"/>
    <mergeCell ref="C210:C217"/>
    <mergeCell ref="B202:B209"/>
    <mergeCell ref="B333:B340"/>
    <mergeCell ref="L308:L315"/>
    <mergeCell ref="C300:C307"/>
    <mergeCell ref="C308:C315"/>
    <mergeCell ref="C316:C323"/>
    <mergeCell ref="C325:C332"/>
    <mergeCell ref="L365:L372"/>
    <mergeCell ref="L577:L584"/>
    <mergeCell ref="C577:C584"/>
    <mergeCell ref="B643:B650"/>
    <mergeCell ref="K643:K650"/>
    <mergeCell ref="B284:B291"/>
    <mergeCell ref="K284:K291"/>
    <mergeCell ref="B219:B226"/>
    <mergeCell ref="A64:A103"/>
    <mergeCell ref="K64:K103"/>
    <mergeCell ref="L64:L103"/>
    <mergeCell ref="A105:A128"/>
    <mergeCell ref="A129:A160"/>
    <mergeCell ref="K202:K217"/>
    <mergeCell ref="L202:L217"/>
    <mergeCell ref="A202:A217"/>
    <mergeCell ref="K105:K128"/>
    <mergeCell ref="L105:L128"/>
    <mergeCell ref="K129:K160"/>
    <mergeCell ref="L129:L160"/>
    <mergeCell ref="A162:A201"/>
    <mergeCell ref="K162:K201"/>
    <mergeCell ref="L162:L201"/>
    <mergeCell ref="B178:B185"/>
    <mergeCell ref="B194:B201"/>
    <mergeCell ref="B145:B152"/>
    <mergeCell ref="B162:B169"/>
    <mergeCell ref="B153:B160"/>
    <mergeCell ref="B170:B177"/>
    <mergeCell ref="B137:B144"/>
    <mergeCell ref="B210:B217"/>
    <mergeCell ref="L219:L258"/>
    <mergeCell ref="K680:K688"/>
    <mergeCell ref="L680:L688"/>
    <mergeCell ref="A219:A266"/>
    <mergeCell ref="A300:A307"/>
    <mergeCell ref="B300:B307"/>
    <mergeCell ref="K300:K307"/>
    <mergeCell ref="L333:L340"/>
    <mergeCell ref="B325:B332"/>
    <mergeCell ref="K325:K332"/>
    <mergeCell ref="L325:L332"/>
    <mergeCell ref="A643:A650"/>
    <mergeCell ref="L284:L291"/>
    <mergeCell ref="A284:A291"/>
    <mergeCell ref="A325:A332"/>
    <mergeCell ref="A333:A340"/>
    <mergeCell ref="K333:K340"/>
    <mergeCell ref="B259:B266"/>
    <mergeCell ref="B251:B258"/>
    <mergeCell ref="B243:B250"/>
    <mergeCell ref="K219:K266"/>
    <mergeCell ref="A276:A283"/>
    <mergeCell ref="A292:A299"/>
    <mergeCell ref="B292:B299"/>
  </mergeCells>
  <pageMargins left="1.1811023622047245" right="0.59055118110236227" top="0.78740157480314965" bottom="0.59055118110236227" header="0.31496062992125984" footer="0.31496062992125984"/>
  <pageSetup paperSize="9" scale="47" fitToHeight="0" orientation="landscape" r:id="rId1"/>
  <rowBreaks count="14" manualBreakCount="14">
    <brk id="47" max="11" man="1"/>
    <brk id="103" max="11" man="1"/>
    <brk id="160" max="11" man="1"/>
    <brk id="217" max="11" man="1"/>
    <brk id="274" max="11" man="1"/>
    <brk id="323" max="11" man="1"/>
    <brk id="372" max="11" man="1"/>
    <brk id="429" max="11" man="1"/>
    <brk id="486" max="11" man="1"/>
    <brk id="535" max="11" man="1"/>
    <brk id="584" max="11" man="1"/>
    <brk id="633" max="11" man="1"/>
    <brk id="678" max="11" man="1"/>
    <brk id="70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48"/>
  <sheetViews>
    <sheetView topLeftCell="A43" workbookViewId="0">
      <selection activeCell="C46" sqref="C46"/>
    </sheetView>
  </sheetViews>
  <sheetFormatPr defaultRowHeight="18.75" x14ac:dyDescent="0.3"/>
  <cols>
    <col min="1" max="1" width="6.28515625" style="17" bestFit="1" customWidth="1"/>
    <col min="2" max="2" width="92.7109375" style="16" bestFit="1" customWidth="1"/>
    <col min="3" max="3" width="18.7109375" style="16" bestFit="1" customWidth="1"/>
    <col min="4" max="7" width="8.42578125" style="16" bestFit="1" customWidth="1"/>
    <col min="8" max="8" width="9.28515625" style="16" bestFit="1" customWidth="1"/>
    <col min="9" max="9" width="8.42578125" style="16" bestFit="1" customWidth="1"/>
    <col min="10" max="10" width="7.7109375" style="16" customWidth="1"/>
    <col min="11" max="11" width="8.42578125" style="16" bestFit="1" customWidth="1"/>
    <col min="12" max="16384" width="9.140625" style="16"/>
  </cols>
  <sheetData>
    <row r="1" spans="1:11" ht="45" customHeight="1" x14ac:dyDescent="0.3">
      <c r="F1" s="40" t="s">
        <v>314</v>
      </c>
      <c r="G1" s="40"/>
      <c r="H1" s="40"/>
      <c r="I1" s="40"/>
      <c r="J1" s="40"/>
      <c r="K1" s="40"/>
    </row>
    <row r="2" spans="1:11" ht="18.75" customHeight="1" x14ac:dyDescent="0.3">
      <c r="B2" s="24"/>
      <c r="C2" s="24"/>
      <c r="D2" s="24"/>
      <c r="E2" s="26"/>
      <c r="F2" s="26"/>
      <c r="G2" s="26"/>
      <c r="H2" s="26"/>
      <c r="I2" s="26"/>
      <c r="J2" s="26"/>
      <c r="K2" s="26"/>
    </row>
    <row r="3" spans="1:11" ht="18.75" customHeight="1" x14ac:dyDescent="0.3">
      <c r="B3" s="41" t="s">
        <v>315</v>
      </c>
      <c r="C3" s="41"/>
      <c r="D3" s="41"/>
      <c r="E3" s="41"/>
      <c r="F3" s="41"/>
      <c r="G3" s="41"/>
      <c r="H3" s="41"/>
      <c r="I3" s="41"/>
      <c r="J3" s="41"/>
      <c r="K3" s="41"/>
    </row>
    <row r="4" spans="1:11" ht="18.75" customHeight="1" x14ac:dyDescent="0.3">
      <c r="B4" s="41"/>
      <c r="C4" s="41"/>
      <c r="D4" s="41"/>
      <c r="E4" s="41"/>
      <c r="F4" s="41"/>
      <c r="G4" s="41"/>
      <c r="H4" s="41"/>
      <c r="I4" s="41"/>
      <c r="J4" s="41"/>
      <c r="K4" s="41"/>
    </row>
    <row r="5" spans="1:11" ht="21.75" customHeight="1" x14ac:dyDescent="0.3">
      <c r="B5" s="25"/>
      <c r="C5" s="25"/>
      <c r="D5" s="25"/>
      <c r="E5" s="27"/>
      <c r="F5" s="27"/>
      <c r="G5" s="27"/>
      <c r="H5" s="27"/>
      <c r="I5" s="27"/>
      <c r="J5" s="27"/>
      <c r="K5" s="27"/>
    </row>
    <row r="6" spans="1:11" s="15" customFormat="1" x14ac:dyDescent="0.3">
      <c r="A6" s="42" t="s">
        <v>243</v>
      </c>
      <c r="B6" s="45" t="s">
        <v>244</v>
      </c>
      <c r="C6" s="38" t="s">
        <v>245</v>
      </c>
      <c r="D6" s="38" t="s">
        <v>246</v>
      </c>
      <c r="E6" s="38"/>
      <c r="F6" s="38"/>
      <c r="G6" s="38"/>
      <c r="H6" s="38"/>
      <c r="I6" s="38"/>
      <c r="J6" s="38"/>
      <c r="K6" s="18"/>
    </row>
    <row r="7" spans="1:11" x14ac:dyDescent="0.3">
      <c r="A7" s="43"/>
      <c r="B7" s="46"/>
      <c r="C7" s="38"/>
      <c r="D7" s="19">
        <v>2018</v>
      </c>
      <c r="E7" s="19">
        <v>2019</v>
      </c>
      <c r="F7" s="19">
        <v>2020</v>
      </c>
      <c r="G7" s="19">
        <v>2021</v>
      </c>
      <c r="H7" s="19">
        <v>2022</v>
      </c>
      <c r="I7" s="19">
        <v>2023</v>
      </c>
      <c r="J7" s="19">
        <v>2024</v>
      </c>
      <c r="K7" s="19">
        <v>2025</v>
      </c>
    </row>
    <row r="8" spans="1:11" x14ac:dyDescent="0.3">
      <c r="A8" s="44"/>
      <c r="B8" s="47"/>
      <c r="C8" s="38"/>
      <c r="D8" s="19" t="s">
        <v>247</v>
      </c>
      <c r="E8" s="19" t="s">
        <v>247</v>
      </c>
      <c r="F8" s="19" t="s">
        <v>247</v>
      </c>
      <c r="G8" s="19" t="s">
        <v>247</v>
      </c>
      <c r="H8" s="19" t="s">
        <v>247</v>
      </c>
      <c r="I8" s="19" t="s">
        <v>247</v>
      </c>
      <c r="J8" s="19" t="s">
        <v>247</v>
      </c>
      <c r="K8" s="19" t="s">
        <v>247</v>
      </c>
    </row>
    <row r="9" spans="1:11" x14ac:dyDescent="0.3">
      <c r="A9" s="19">
        <v>1</v>
      </c>
      <c r="B9" s="19">
        <v>2</v>
      </c>
      <c r="C9" s="19">
        <v>3</v>
      </c>
      <c r="D9" s="19">
        <v>4</v>
      </c>
      <c r="E9" s="19">
        <v>5</v>
      </c>
      <c r="F9" s="19">
        <v>6</v>
      </c>
      <c r="G9" s="19">
        <v>7</v>
      </c>
      <c r="H9" s="19">
        <v>8</v>
      </c>
      <c r="I9" s="19">
        <v>9</v>
      </c>
      <c r="J9" s="19">
        <v>10</v>
      </c>
      <c r="K9" s="19">
        <v>11</v>
      </c>
    </row>
    <row r="10" spans="1:11" ht="37.5" x14ac:dyDescent="0.3">
      <c r="A10" s="19" t="s">
        <v>3</v>
      </c>
      <c r="B10" s="21" t="s">
        <v>248</v>
      </c>
      <c r="C10" s="19" t="s">
        <v>249</v>
      </c>
      <c r="D10" s="19">
        <v>76</v>
      </c>
      <c r="E10" s="19">
        <v>70.900000000000006</v>
      </c>
      <c r="F10" s="19">
        <v>72</v>
      </c>
      <c r="G10" s="19">
        <v>75</v>
      </c>
      <c r="H10" s="19">
        <v>77</v>
      </c>
      <c r="I10" s="19">
        <v>77</v>
      </c>
      <c r="J10" s="19">
        <v>77</v>
      </c>
      <c r="K10" s="19">
        <v>77</v>
      </c>
    </row>
    <row r="11" spans="1:11" x14ac:dyDescent="0.3">
      <c r="A11" s="19" t="s">
        <v>19</v>
      </c>
      <c r="B11" s="21" t="s">
        <v>250</v>
      </c>
      <c r="C11" s="19" t="s">
        <v>251</v>
      </c>
      <c r="D11" s="19">
        <v>0.05</v>
      </c>
      <c r="E11" s="19">
        <v>0.04</v>
      </c>
      <c r="F11" s="19">
        <v>0</v>
      </c>
      <c r="G11" s="19">
        <v>0</v>
      </c>
      <c r="H11" s="19">
        <v>0</v>
      </c>
      <c r="I11" s="19">
        <v>0.5</v>
      </c>
      <c r="J11" s="19">
        <v>0</v>
      </c>
      <c r="K11" s="19">
        <v>0</v>
      </c>
    </row>
    <row r="12" spans="1:11" ht="75" x14ac:dyDescent="0.3">
      <c r="A12" s="19" t="s">
        <v>39</v>
      </c>
      <c r="B12" s="21" t="s">
        <v>252</v>
      </c>
      <c r="C12" s="19" t="s">
        <v>249</v>
      </c>
      <c r="D12" s="19">
        <v>100</v>
      </c>
      <c r="E12" s="19">
        <v>100</v>
      </c>
      <c r="F12" s="19">
        <v>100</v>
      </c>
      <c r="G12" s="19">
        <v>100</v>
      </c>
      <c r="H12" s="19">
        <v>100</v>
      </c>
      <c r="I12" s="19">
        <v>100</v>
      </c>
      <c r="J12" s="19">
        <v>100</v>
      </c>
      <c r="K12" s="19">
        <v>100</v>
      </c>
    </row>
    <row r="13" spans="1:11" ht="63.75" customHeight="1" x14ac:dyDescent="0.3">
      <c r="A13" s="19" t="s">
        <v>48</v>
      </c>
      <c r="B13" s="21" t="s">
        <v>253</v>
      </c>
      <c r="C13" s="19" t="s">
        <v>249</v>
      </c>
      <c r="D13" s="19">
        <v>100</v>
      </c>
      <c r="E13" s="19">
        <v>100</v>
      </c>
      <c r="F13" s="19">
        <v>100</v>
      </c>
      <c r="G13" s="19">
        <v>100</v>
      </c>
      <c r="H13" s="19">
        <v>100</v>
      </c>
      <c r="I13" s="19">
        <v>100</v>
      </c>
      <c r="J13" s="19">
        <v>100</v>
      </c>
      <c r="K13" s="19">
        <v>100</v>
      </c>
    </row>
    <row r="14" spans="1:11" x14ac:dyDescent="0.3">
      <c r="A14" s="38" t="s">
        <v>254</v>
      </c>
      <c r="B14" s="39" t="s">
        <v>255</v>
      </c>
      <c r="C14" s="38" t="s">
        <v>256</v>
      </c>
      <c r="D14" s="38">
        <v>13.494</v>
      </c>
      <c r="E14" s="38">
        <v>13.927</v>
      </c>
      <c r="F14" s="38">
        <v>14.237</v>
      </c>
      <c r="G14" s="38">
        <v>14.621</v>
      </c>
      <c r="H14" s="38">
        <v>15.079000000000001</v>
      </c>
      <c r="I14" s="38">
        <v>15.291</v>
      </c>
      <c r="J14" s="38">
        <v>15.291</v>
      </c>
      <c r="K14" s="38">
        <v>15.291</v>
      </c>
    </row>
    <row r="15" spans="1:11" x14ac:dyDescent="0.3">
      <c r="A15" s="38"/>
      <c r="B15" s="39"/>
      <c r="C15" s="38"/>
      <c r="D15" s="38"/>
      <c r="E15" s="38"/>
      <c r="F15" s="38"/>
      <c r="G15" s="38"/>
      <c r="H15" s="38"/>
      <c r="I15" s="38"/>
      <c r="J15" s="38"/>
      <c r="K15" s="38"/>
    </row>
    <row r="16" spans="1:11" x14ac:dyDescent="0.3">
      <c r="A16" s="38" t="s">
        <v>257</v>
      </c>
      <c r="B16" s="39" t="s">
        <v>258</v>
      </c>
      <c r="C16" s="38" t="s">
        <v>259</v>
      </c>
      <c r="D16" s="38">
        <v>16</v>
      </c>
      <c r="E16" s="38">
        <v>16</v>
      </c>
      <c r="F16" s="38">
        <v>19</v>
      </c>
      <c r="G16" s="38">
        <v>19</v>
      </c>
      <c r="H16" s="38">
        <v>19</v>
      </c>
      <c r="I16" s="38">
        <v>19</v>
      </c>
      <c r="J16" s="38">
        <v>19</v>
      </c>
      <c r="K16" s="38">
        <v>19</v>
      </c>
    </row>
    <row r="17" spans="1:11" x14ac:dyDescent="0.3">
      <c r="A17" s="38"/>
      <c r="B17" s="39"/>
      <c r="C17" s="38"/>
      <c r="D17" s="38"/>
      <c r="E17" s="38"/>
      <c r="F17" s="38"/>
      <c r="G17" s="38"/>
      <c r="H17" s="38"/>
      <c r="I17" s="38"/>
      <c r="J17" s="38"/>
      <c r="K17" s="38"/>
    </row>
    <row r="18" spans="1:11" ht="56.25" x14ac:dyDescent="0.3">
      <c r="A18" s="19" t="s">
        <v>260</v>
      </c>
      <c r="B18" s="21" t="s">
        <v>261</v>
      </c>
      <c r="C18" s="19" t="s">
        <v>249</v>
      </c>
      <c r="D18" s="19">
        <v>89.6</v>
      </c>
      <c r="E18" s="19">
        <v>90</v>
      </c>
      <c r="F18" s="19">
        <v>100</v>
      </c>
      <c r="G18" s="19">
        <v>100</v>
      </c>
      <c r="H18" s="19">
        <v>100</v>
      </c>
      <c r="I18" s="19">
        <v>100</v>
      </c>
      <c r="J18" s="19">
        <v>100</v>
      </c>
      <c r="K18" s="19">
        <v>100</v>
      </c>
    </row>
    <row r="19" spans="1:11" ht="56.25" x14ac:dyDescent="0.3">
      <c r="A19" s="19" t="s">
        <v>262</v>
      </c>
      <c r="B19" s="21" t="s">
        <v>263</v>
      </c>
      <c r="C19" s="19" t="s">
        <v>249</v>
      </c>
      <c r="D19" s="19">
        <v>1.5</v>
      </c>
      <c r="E19" s="19">
        <v>0.5</v>
      </c>
      <c r="F19" s="19">
        <v>0</v>
      </c>
      <c r="G19" s="19">
        <v>0</v>
      </c>
      <c r="H19" s="19">
        <v>0</v>
      </c>
      <c r="I19" s="19">
        <v>0</v>
      </c>
      <c r="J19" s="19">
        <v>0</v>
      </c>
      <c r="K19" s="19">
        <v>0</v>
      </c>
    </row>
    <row r="20" spans="1:11" ht="56.25" x14ac:dyDescent="0.3">
      <c r="A20" s="19" t="s">
        <v>264</v>
      </c>
      <c r="B20" s="21" t="s">
        <v>265</v>
      </c>
      <c r="C20" s="19" t="s">
        <v>249</v>
      </c>
      <c r="D20" s="19">
        <v>100</v>
      </c>
      <c r="E20" s="19">
        <v>100</v>
      </c>
      <c r="F20" s="19">
        <v>100</v>
      </c>
      <c r="G20" s="19">
        <v>100</v>
      </c>
      <c r="H20" s="19">
        <v>100</v>
      </c>
      <c r="I20" s="19">
        <v>100</v>
      </c>
      <c r="J20" s="19">
        <v>100</v>
      </c>
      <c r="K20" s="19">
        <v>100</v>
      </c>
    </row>
    <row r="21" spans="1:11" ht="37.5" x14ac:dyDescent="0.3">
      <c r="A21" s="19" t="s">
        <v>266</v>
      </c>
      <c r="B21" s="21" t="s">
        <v>267</v>
      </c>
      <c r="C21" s="19" t="s">
        <v>268</v>
      </c>
      <c r="D21" s="19">
        <v>20</v>
      </c>
      <c r="E21" s="19">
        <v>20</v>
      </c>
      <c r="F21" s="19">
        <v>20</v>
      </c>
      <c r="G21" s="19">
        <v>20</v>
      </c>
      <c r="H21" s="19">
        <v>20</v>
      </c>
      <c r="I21" s="19">
        <v>20</v>
      </c>
      <c r="J21" s="19">
        <v>20</v>
      </c>
      <c r="K21" s="19">
        <v>20</v>
      </c>
    </row>
    <row r="22" spans="1:11" ht="37.5" x14ac:dyDescent="0.3">
      <c r="A22" s="19" t="s">
        <v>269</v>
      </c>
      <c r="B22" s="21" t="s">
        <v>270</v>
      </c>
      <c r="C22" s="19" t="s">
        <v>249</v>
      </c>
      <c r="D22" s="19">
        <v>35</v>
      </c>
      <c r="E22" s="19">
        <v>57</v>
      </c>
      <c r="F22" s="19">
        <v>60</v>
      </c>
      <c r="G22" s="19">
        <v>60</v>
      </c>
      <c r="H22" s="19">
        <v>80</v>
      </c>
      <c r="I22" s="19">
        <v>100</v>
      </c>
      <c r="J22" s="19">
        <v>100</v>
      </c>
      <c r="K22" s="19">
        <v>100</v>
      </c>
    </row>
    <row r="23" spans="1:11" ht="56.25" x14ac:dyDescent="0.3">
      <c r="A23" s="19" t="s">
        <v>271</v>
      </c>
      <c r="B23" s="21" t="s">
        <v>272</v>
      </c>
      <c r="C23" s="19" t="s">
        <v>249</v>
      </c>
      <c r="D23" s="19">
        <v>99</v>
      </c>
      <c r="E23" s="19">
        <v>99</v>
      </c>
      <c r="F23" s="19">
        <v>99</v>
      </c>
      <c r="G23" s="19">
        <v>99</v>
      </c>
      <c r="H23" s="19">
        <v>99</v>
      </c>
      <c r="I23" s="19">
        <v>99</v>
      </c>
      <c r="J23" s="19">
        <v>99</v>
      </c>
      <c r="K23" s="19">
        <v>99</v>
      </c>
    </row>
    <row r="24" spans="1:11" ht="37.5" x14ac:dyDescent="0.3">
      <c r="A24" s="19" t="s">
        <v>273</v>
      </c>
      <c r="B24" s="21" t="s">
        <v>274</v>
      </c>
      <c r="C24" s="19" t="s">
        <v>249</v>
      </c>
      <c r="D24" s="19">
        <v>50</v>
      </c>
      <c r="E24" s="19">
        <v>55</v>
      </c>
      <c r="F24" s="19">
        <v>60</v>
      </c>
      <c r="G24" s="19">
        <v>70</v>
      </c>
      <c r="H24" s="19">
        <v>70</v>
      </c>
      <c r="I24" s="19">
        <v>70</v>
      </c>
      <c r="J24" s="19">
        <v>70</v>
      </c>
      <c r="K24" s="19">
        <v>70</v>
      </c>
    </row>
    <row r="25" spans="1:11" ht="75" x14ac:dyDescent="0.3">
      <c r="A25" s="19">
        <v>14</v>
      </c>
      <c r="B25" s="20" t="s">
        <v>275</v>
      </c>
      <c r="C25" s="19" t="s">
        <v>249</v>
      </c>
      <c r="D25" s="19">
        <v>0</v>
      </c>
      <c r="E25" s="19">
        <v>0</v>
      </c>
      <c r="F25" s="19">
        <v>22</v>
      </c>
      <c r="G25" s="19">
        <v>22</v>
      </c>
      <c r="H25" s="19">
        <v>22</v>
      </c>
      <c r="I25" s="19">
        <v>22</v>
      </c>
      <c r="J25" s="19">
        <v>22</v>
      </c>
      <c r="K25" s="19">
        <v>22</v>
      </c>
    </row>
    <row r="26" spans="1:11" x14ac:dyDescent="0.3">
      <c r="A26" s="19" t="s">
        <v>276</v>
      </c>
      <c r="B26" s="20" t="s">
        <v>277</v>
      </c>
      <c r="C26" s="19" t="s">
        <v>278</v>
      </c>
      <c r="D26" s="19">
        <v>10</v>
      </c>
      <c r="E26" s="19">
        <v>12</v>
      </c>
      <c r="F26" s="19">
        <v>11</v>
      </c>
      <c r="G26" s="19">
        <v>12</v>
      </c>
      <c r="H26" s="19">
        <v>12</v>
      </c>
      <c r="I26" s="19">
        <v>12</v>
      </c>
      <c r="J26" s="19">
        <v>12</v>
      </c>
      <c r="K26" s="19">
        <v>12</v>
      </c>
    </row>
    <row r="27" spans="1:11" x14ac:dyDescent="0.3">
      <c r="A27" s="19" t="s">
        <v>279</v>
      </c>
      <c r="B27" s="21" t="s">
        <v>280</v>
      </c>
      <c r="C27" s="19" t="s">
        <v>249</v>
      </c>
      <c r="D27" s="19">
        <v>100</v>
      </c>
      <c r="E27" s="19">
        <v>100</v>
      </c>
      <c r="F27" s="19">
        <v>100</v>
      </c>
      <c r="G27" s="19">
        <v>100</v>
      </c>
      <c r="H27" s="19">
        <v>100</v>
      </c>
      <c r="I27" s="19">
        <v>100</v>
      </c>
      <c r="J27" s="19">
        <v>100</v>
      </c>
      <c r="K27" s="19">
        <v>100</v>
      </c>
    </row>
    <row r="28" spans="1:11" ht="37.5" x14ac:dyDescent="0.3">
      <c r="A28" s="19" t="s">
        <v>281</v>
      </c>
      <c r="B28" s="21" t="s">
        <v>282</v>
      </c>
      <c r="C28" s="19" t="s">
        <v>249</v>
      </c>
      <c r="D28" s="19">
        <v>20</v>
      </c>
      <c r="E28" s="19">
        <v>0</v>
      </c>
      <c r="F28" s="19">
        <v>0</v>
      </c>
      <c r="G28" s="19">
        <v>0</v>
      </c>
      <c r="H28" s="19">
        <v>0</v>
      </c>
      <c r="I28" s="19">
        <v>0</v>
      </c>
      <c r="J28" s="19">
        <v>0</v>
      </c>
      <c r="K28" s="19">
        <v>0</v>
      </c>
    </row>
    <row r="29" spans="1:11" x14ac:dyDescent="0.3">
      <c r="A29" s="19" t="s">
        <v>283</v>
      </c>
      <c r="B29" s="21" t="s">
        <v>284</v>
      </c>
      <c r="C29" s="19" t="s">
        <v>285</v>
      </c>
      <c r="D29" s="19">
        <v>30</v>
      </c>
      <c r="E29" s="19">
        <v>30</v>
      </c>
      <c r="F29" s="19">
        <v>30</v>
      </c>
      <c r="G29" s="19">
        <v>30</v>
      </c>
      <c r="H29" s="19">
        <v>30</v>
      </c>
      <c r="I29" s="19">
        <v>30</v>
      </c>
      <c r="J29" s="19">
        <v>30</v>
      </c>
      <c r="K29" s="19">
        <v>30</v>
      </c>
    </row>
    <row r="30" spans="1:11" x14ac:dyDescent="0.3">
      <c r="A30" s="19" t="s">
        <v>286</v>
      </c>
      <c r="B30" s="21" t="s">
        <v>287</v>
      </c>
      <c r="C30" s="19" t="s">
        <v>288</v>
      </c>
      <c r="D30" s="19">
        <v>2</v>
      </c>
      <c r="E30" s="19">
        <v>8</v>
      </c>
      <c r="F30" s="19">
        <v>9</v>
      </c>
      <c r="G30" s="19">
        <v>6</v>
      </c>
      <c r="H30" s="19">
        <v>8</v>
      </c>
      <c r="I30" s="19">
        <v>0</v>
      </c>
      <c r="J30" s="19">
        <v>0</v>
      </c>
      <c r="K30" s="19">
        <v>0</v>
      </c>
    </row>
    <row r="31" spans="1:11" ht="37.5" x14ac:dyDescent="0.3">
      <c r="A31" s="19" t="s">
        <v>289</v>
      </c>
      <c r="B31" s="21" t="s">
        <v>290</v>
      </c>
      <c r="C31" s="19" t="s">
        <v>291</v>
      </c>
      <c r="D31" s="19">
        <v>6</v>
      </c>
      <c r="E31" s="19">
        <v>8</v>
      </c>
      <c r="F31" s="19">
        <v>8</v>
      </c>
      <c r="G31" s="22">
        <v>9</v>
      </c>
      <c r="H31" s="19">
        <v>5</v>
      </c>
      <c r="I31" s="19">
        <v>1</v>
      </c>
      <c r="J31" s="19">
        <v>0</v>
      </c>
      <c r="K31" s="19">
        <v>0</v>
      </c>
    </row>
    <row r="32" spans="1:11" x14ac:dyDescent="0.3">
      <c r="A32" s="38" t="s">
        <v>292</v>
      </c>
      <c r="B32" s="39" t="s">
        <v>293</v>
      </c>
      <c r="C32" s="38" t="s">
        <v>288</v>
      </c>
      <c r="D32" s="38">
        <v>3</v>
      </c>
      <c r="E32" s="38">
        <v>3</v>
      </c>
      <c r="F32" s="38">
        <v>3</v>
      </c>
      <c r="G32" s="38">
        <v>3</v>
      </c>
      <c r="H32" s="38">
        <v>0</v>
      </c>
      <c r="I32" s="38">
        <v>0</v>
      </c>
      <c r="J32" s="38">
        <v>0</v>
      </c>
      <c r="K32" s="38">
        <v>0</v>
      </c>
    </row>
    <row r="33" spans="1:11" x14ac:dyDescent="0.3">
      <c r="A33" s="38"/>
      <c r="B33" s="39"/>
      <c r="C33" s="38"/>
      <c r="D33" s="38"/>
      <c r="E33" s="38"/>
      <c r="F33" s="38"/>
      <c r="G33" s="38"/>
      <c r="H33" s="38"/>
      <c r="I33" s="38"/>
      <c r="J33" s="38"/>
      <c r="K33" s="38"/>
    </row>
    <row r="34" spans="1:11" ht="56.25" x14ac:dyDescent="0.3">
      <c r="A34" s="19" t="s">
        <v>294</v>
      </c>
      <c r="B34" s="21" t="s">
        <v>295</v>
      </c>
      <c r="C34" s="19" t="s">
        <v>296</v>
      </c>
      <c r="D34" s="19">
        <v>100</v>
      </c>
      <c r="E34" s="19">
        <v>100</v>
      </c>
      <c r="F34" s="19">
        <v>100</v>
      </c>
      <c r="G34" s="19">
        <v>100</v>
      </c>
      <c r="H34" s="19">
        <v>100</v>
      </c>
      <c r="I34" s="19">
        <v>100</v>
      </c>
      <c r="J34" s="19">
        <v>100</v>
      </c>
      <c r="K34" s="19">
        <v>100</v>
      </c>
    </row>
    <row r="35" spans="1:11" ht="37.5" x14ac:dyDescent="0.3">
      <c r="A35" s="19" t="s">
        <v>297</v>
      </c>
      <c r="B35" s="21" t="s">
        <v>298</v>
      </c>
      <c r="C35" s="19" t="s">
        <v>288</v>
      </c>
      <c r="D35" s="19">
        <v>0</v>
      </c>
      <c r="E35" s="19">
        <v>0</v>
      </c>
      <c r="F35" s="19">
        <v>0</v>
      </c>
      <c r="G35" s="19">
        <v>0</v>
      </c>
      <c r="H35" s="19">
        <v>2</v>
      </c>
      <c r="I35" s="19">
        <v>0</v>
      </c>
      <c r="J35" s="19">
        <v>0</v>
      </c>
      <c r="K35" s="19">
        <v>0</v>
      </c>
    </row>
    <row r="36" spans="1:11" ht="37.5" x14ac:dyDescent="0.3">
      <c r="A36" s="19" t="s">
        <v>299</v>
      </c>
      <c r="B36" s="21" t="s">
        <v>300</v>
      </c>
      <c r="C36" s="19" t="s">
        <v>291</v>
      </c>
      <c r="D36" s="19">
        <v>2</v>
      </c>
      <c r="E36" s="19">
        <v>0</v>
      </c>
      <c r="F36" s="19">
        <v>29</v>
      </c>
      <c r="G36" s="19">
        <v>0</v>
      </c>
      <c r="H36" s="19">
        <v>12</v>
      </c>
      <c r="I36" s="19">
        <v>13</v>
      </c>
      <c r="J36" s="19">
        <v>0</v>
      </c>
      <c r="K36" s="19">
        <v>0</v>
      </c>
    </row>
    <row r="37" spans="1:11" x14ac:dyDescent="0.3">
      <c r="A37" s="19" t="s">
        <v>301</v>
      </c>
      <c r="B37" s="21" t="s">
        <v>302</v>
      </c>
      <c r="C37" s="19" t="s">
        <v>296</v>
      </c>
      <c r="D37" s="19">
        <v>100</v>
      </c>
      <c r="E37" s="19">
        <v>100</v>
      </c>
      <c r="F37" s="19">
        <v>100</v>
      </c>
      <c r="G37" s="19">
        <v>100</v>
      </c>
      <c r="H37" s="19">
        <v>100</v>
      </c>
      <c r="I37" s="19">
        <v>100</v>
      </c>
      <c r="J37" s="19">
        <v>100</v>
      </c>
      <c r="K37" s="19">
        <v>100</v>
      </c>
    </row>
    <row r="38" spans="1:11" ht="75" x14ac:dyDescent="0.3">
      <c r="A38" s="19" t="s">
        <v>303</v>
      </c>
      <c r="B38" s="21" t="s">
        <v>304</v>
      </c>
      <c r="C38" s="19" t="s">
        <v>291</v>
      </c>
      <c r="D38" s="19">
        <v>1</v>
      </c>
      <c r="E38" s="19">
        <v>1</v>
      </c>
      <c r="F38" s="19">
        <v>0</v>
      </c>
      <c r="G38" s="19">
        <v>0</v>
      </c>
      <c r="H38" s="19">
        <v>0</v>
      </c>
      <c r="I38" s="19">
        <v>0</v>
      </c>
      <c r="J38" s="19">
        <v>0</v>
      </c>
      <c r="K38" s="19">
        <v>0</v>
      </c>
    </row>
    <row r="39" spans="1:11" x14ac:dyDescent="0.3">
      <c r="A39" s="19" t="s">
        <v>305</v>
      </c>
      <c r="B39" s="21" t="s">
        <v>306</v>
      </c>
      <c r="C39" s="19" t="s">
        <v>288</v>
      </c>
      <c r="D39" s="19">
        <v>0</v>
      </c>
      <c r="E39" s="19">
        <v>22</v>
      </c>
      <c r="F39" s="19">
        <v>22</v>
      </c>
      <c r="G39" s="19">
        <v>22</v>
      </c>
      <c r="H39" s="19">
        <v>22</v>
      </c>
      <c r="I39" s="19">
        <v>22</v>
      </c>
      <c r="J39" s="19">
        <v>22</v>
      </c>
      <c r="K39" s="19">
        <v>22</v>
      </c>
    </row>
    <row r="40" spans="1:11" ht="56.25" x14ac:dyDescent="0.3">
      <c r="A40" s="19" t="s">
        <v>307</v>
      </c>
      <c r="B40" s="21" t="s">
        <v>308</v>
      </c>
      <c r="C40" s="19" t="s">
        <v>288</v>
      </c>
      <c r="D40" s="19">
        <v>0</v>
      </c>
      <c r="E40" s="19">
        <v>6</v>
      </c>
      <c r="F40" s="19">
        <v>3</v>
      </c>
      <c r="G40" s="22">
        <v>16</v>
      </c>
      <c r="H40" s="19">
        <v>4</v>
      </c>
      <c r="I40" s="19">
        <v>3</v>
      </c>
      <c r="J40" s="19">
        <v>0</v>
      </c>
      <c r="K40" s="19">
        <v>0</v>
      </c>
    </row>
    <row r="41" spans="1:11" ht="56.25" x14ac:dyDescent="0.3">
      <c r="A41" s="19" t="s">
        <v>309</v>
      </c>
      <c r="B41" s="21" t="s">
        <v>310</v>
      </c>
      <c r="C41" s="19" t="s">
        <v>288</v>
      </c>
      <c r="D41" s="19">
        <v>0</v>
      </c>
      <c r="E41" s="19">
        <v>15</v>
      </c>
      <c r="F41" s="19">
        <v>13</v>
      </c>
      <c r="G41" s="19">
        <v>11</v>
      </c>
      <c r="H41" s="19">
        <v>10</v>
      </c>
      <c r="I41" s="19">
        <v>15</v>
      </c>
      <c r="J41" s="19">
        <v>0</v>
      </c>
      <c r="K41" s="19">
        <v>0</v>
      </c>
    </row>
    <row r="42" spans="1:11" ht="37.5" x14ac:dyDescent="0.3">
      <c r="A42" s="19" t="s">
        <v>311</v>
      </c>
      <c r="B42" s="23" t="s">
        <v>312</v>
      </c>
      <c r="C42" s="19" t="s">
        <v>291</v>
      </c>
      <c r="D42" s="19">
        <v>0</v>
      </c>
      <c r="E42" s="19">
        <v>3</v>
      </c>
      <c r="F42" s="19">
        <v>2</v>
      </c>
      <c r="G42" s="19">
        <v>0</v>
      </c>
      <c r="H42" s="19">
        <v>0</v>
      </c>
      <c r="I42" s="19">
        <v>0</v>
      </c>
      <c r="J42" s="19">
        <v>0</v>
      </c>
      <c r="K42" s="19">
        <v>0</v>
      </c>
    </row>
    <row r="43" spans="1:11" ht="37.5" x14ac:dyDescent="0.3">
      <c r="A43" s="19" t="s">
        <v>322</v>
      </c>
      <c r="B43" s="23" t="s">
        <v>323</v>
      </c>
      <c r="C43" s="19" t="s">
        <v>291</v>
      </c>
      <c r="D43" s="19">
        <v>0</v>
      </c>
      <c r="E43" s="19">
        <v>0</v>
      </c>
      <c r="F43" s="19">
        <v>0</v>
      </c>
      <c r="G43" s="19">
        <v>0</v>
      </c>
      <c r="H43" s="19">
        <v>0</v>
      </c>
      <c r="I43" s="19">
        <v>7</v>
      </c>
      <c r="J43" s="19">
        <v>0</v>
      </c>
      <c r="K43" s="19">
        <v>0</v>
      </c>
    </row>
    <row r="44" spans="1:11" x14ac:dyDescent="0.3">
      <c r="A44" s="16"/>
    </row>
    <row r="45" spans="1:11" x14ac:dyDescent="0.3">
      <c r="A45" s="16"/>
    </row>
    <row r="46" spans="1:11" x14ac:dyDescent="0.3">
      <c r="A46" s="16"/>
    </row>
    <row r="47" spans="1:11" x14ac:dyDescent="0.3">
      <c r="A47" s="16"/>
    </row>
    <row r="48" spans="1:11" s="1" customFormat="1" x14ac:dyDescent="0.3">
      <c r="B48" s="1" t="s">
        <v>313</v>
      </c>
      <c r="H48" s="1" t="s">
        <v>199</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2023-10-04T07:17:00Z</dcterms:modified>
</cp:coreProperties>
</file>